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0" yWindow="0" windowWidth="15480" windowHeight="8370" tabRatio="913" firstSheet="61" activeTab="68"/>
  </bookViews>
  <sheets>
    <sheet name="RTFOOYI" sheetId="93" state="hidden" r:id="rId1"/>
    <sheet name="封面" sheetId="1" r:id="rId2"/>
    <sheet name="索引目录" sheetId="2" r:id="rId3"/>
    <sheet name="填表说明" sheetId="3" r:id="rId4"/>
    <sheet name="基本情况" sheetId="4" r:id="rId5"/>
    <sheet name="资产负债表" sheetId="5" r:id="rId6"/>
    <sheet name="1-汇总表" sheetId="7" r:id="rId7"/>
    <sheet name="2-分类汇总" sheetId="8" r:id="rId8"/>
    <sheet name="3-流动汇总" sheetId="9" r:id="rId9"/>
    <sheet name="3-1货币汇总表" sheetId="10" r:id="rId10"/>
    <sheet name="3-1-1现金" sheetId="11" r:id="rId11"/>
    <sheet name="3-1-2银行存款" sheetId="12" r:id="rId12"/>
    <sheet name="3-1-3其他货币资金" sheetId="13" r:id="rId13"/>
    <sheet name="3-2交易性金融资产汇总" sheetId="14" r:id="rId14"/>
    <sheet name="3-2-1交易性-股票" sheetId="15" r:id="rId15"/>
    <sheet name="3-2-2交易性-债券" sheetId="16" r:id="rId16"/>
    <sheet name="3-2-3交易性-基金" sheetId="17" r:id="rId17"/>
    <sheet name="3-3应收票据" sheetId="18" r:id="rId18"/>
    <sheet name="3-4应收账款" sheetId="19" r:id="rId19"/>
    <sheet name="3-5预付账款" sheetId="20" r:id="rId20"/>
    <sheet name="3-6应收利息" sheetId="21" r:id="rId21"/>
    <sheet name="3-7应收股利" sheetId="22" r:id="rId22"/>
    <sheet name="3-8其他应收款" sheetId="23" r:id="rId23"/>
    <sheet name="3-9存货汇总" sheetId="24" r:id="rId24"/>
    <sheet name="3-9-1材料采购（在途物资）" sheetId="25" r:id="rId25"/>
    <sheet name="3-9-2原材料" sheetId="26" r:id="rId26"/>
    <sheet name="3-9-3在库周转材料" sheetId="27" r:id="rId27"/>
    <sheet name="3-9-4委托加工物资" sheetId="28" r:id="rId28"/>
    <sheet name="3-9-5产成品（库存商品）" sheetId="29" r:id="rId29"/>
    <sheet name="3-9-6在产品（自制半成品）" sheetId="30" r:id="rId30"/>
    <sheet name="3-9-7发出商品" sheetId="31" r:id="rId31"/>
    <sheet name="3-9-8在用周转材料" sheetId="32" r:id="rId32"/>
    <sheet name="3-10一年到期非流动资产" sheetId="33" r:id="rId33"/>
    <sheet name="3-11其他流动资产" sheetId="34" r:id="rId34"/>
    <sheet name="4-非流动资产汇总" sheetId="35" r:id="rId35"/>
    <sheet name="4-1可供出售金融资产汇总" sheetId="36" r:id="rId36"/>
    <sheet name="4-1-1可出售-股票" sheetId="37" r:id="rId37"/>
    <sheet name="4-1-2可出售-债券" sheetId="38" r:id="rId38"/>
    <sheet name="4-1-3可出售-其他" sheetId="39" r:id="rId39"/>
    <sheet name="4-2持有到期投资" sheetId="40" r:id="rId40"/>
    <sheet name="4-3长期应收" sheetId="41" r:id="rId41"/>
    <sheet name="4-4股权投资" sheetId="42" r:id="rId42"/>
    <sheet name="4-5投资性房地产汇总" sheetId="43" r:id="rId43"/>
    <sheet name="4-5-1投资性房地产" sheetId="44" r:id="rId44"/>
    <sheet name="4-5-2投资性房地产" sheetId="45" r:id="rId45"/>
    <sheet name="4-5-3投资性房地产" sheetId="46" r:id="rId46"/>
    <sheet name="4-5-4投资性房地产" sheetId="47" r:id="rId47"/>
    <sheet name="4-6固定资产汇总" sheetId="48" r:id="rId48"/>
    <sheet name="4-6-1房屋建筑物" sheetId="49" r:id="rId49"/>
    <sheet name="4-6-2构筑物" sheetId="50" r:id="rId50"/>
    <sheet name="4-6-3管道沟槽" sheetId="51" r:id="rId51"/>
    <sheet name="4-6-4机器设备" sheetId="52" r:id="rId52"/>
    <sheet name="4-6-5车辆" sheetId="53" r:id="rId53"/>
    <sheet name="4-6-6电子设备" sheetId="54" r:id="rId54"/>
    <sheet name="4-6-7土地" sheetId="55" r:id="rId55"/>
    <sheet name="4-7在建工程汇总" sheetId="56" r:id="rId56"/>
    <sheet name="4-7-1在建（土建）" sheetId="57" r:id="rId57"/>
    <sheet name="4-7-2在建（设备）" sheetId="58" r:id="rId58"/>
    <sheet name="4-8工程物资" sheetId="59" r:id="rId59"/>
    <sheet name="4-9固定资产清理" sheetId="60" r:id="rId60"/>
    <sheet name="4-10生产性生物资产" sheetId="61" r:id="rId61"/>
    <sheet name="4-11油气资产" sheetId="62" r:id="rId62"/>
    <sheet name="4-12无形资产汇总" sheetId="63" r:id="rId63"/>
    <sheet name="4-12-1无形-土地" sheetId="64" r:id="rId64"/>
    <sheet name="4-12-2无形-矿业权" sheetId="65" r:id="rId65"/>
    <sheet name="4-12-3无形-其他" sheetId="66" r:id="rId66"/>
    <sheet name="4-13开发支出" sheetId="67" r:id="rId67"/>
    <sheet name="4-14商誉" sheetId="68" r:id="rId68"/>
    <sheet name="4-15长期待摊费用" sheetId="69" r:id="rId69"/>
    <sheet name="4-16递延所得税资产" sheetId="70" r:id="rId70"/>
    <sheet name="4-17其他非流动资产" sheetId="71" r:id="rId71"/>
    <sheet name="5流动负债汇总" sheetId="72" r:id="rId72"/>
    <sheet name="5-1短期借款" sheetId="73" r:id="rId73"/>
    <sheet name="5-2交易性金融负债" sheetId="74" r:id="rId74"/>
    <sheet name="5-3应付票据" sheetId="75" r:id="rId75"/>
    <sheet name="5-4应付账款" sheetId="76" r:id="rId76"/>
    <sheet name="5-5预收账款" sheetId="77" r:id="rId77"/>
    <sheet name="5-6职工薪酬" sheetId="78" r:id="rId78"/>
    <sheet name="5-7应交税费" sheetId="79" r:id="rId79"/>
    <sheet name="5-8应付利息" sheetId="80" r:id="rId80"/>
    <sheet name="5-9应付股利（利润）" sheetId="81" r:id="rId81"/>
    <sheet name="5-10其他应付款" sheetId="82" r:id="rId82"/>
    <sheet name="5-11一年到期非流动负债" sheetId="83" r:id="rId83"/>
    <sheet name="5-12其他流动负债" sheetId="84" r:id="rId84"/>
    <sheet name="6-非流动负债汇总 " sheetId="85" r:id="rId85"/>
    <sheet name="6-1长期借款" sheetId="86" r:id="rId86"/>
    <sheet name="6-2应付债券" sheetId="87" r:id="rId87"/>
    <sheet name="6-3长期应付款" sheetId="88" r:id="rId88"/>
    <sheet name="6-4专项应付款" sheetId="89" r:id="rId89"/>
    <sheet name="6-5预计负债" sheetId="90" r:id="rId90"/>
    <sheet name="6-6递延所得税负债" sheetId="91" r:id="rId91"/>
    <sheet name="6-7其他非流动负债" sheetId="92" r:id="rId92"/>
  </sheets>
  <externalReferences>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s>
  <definedNames>
    <definedName name="\a">#REF!</definedName>
    <definedName name="\d">#REF!</definedName>
    <definedName name="\p">#REF!</definedName>
    <definedName name="\s">#REF!</definedName>
    <definedName name="\z">#REF!</definedName>
    <definedName name="__BSP2">#REF!</definedName>
    <definedName name="__DIV01">#REF!</definedName>
    <definedName name="__DIV02">#REF!</definedName>
    <definedName name="__DIV31">#REF!</definedName>
    <definedName name="__DIV32">#REF!</definedName>
    <definedName name="__DIV34">#REF!</definedName>
    <definedName name="__DIV38">#REF!</definedName>
    <definedName name="__DIV93">#REF!</definedName>
    <definedName name="__k110">#REF!</definedName>
    <definedName name="__K120">#REF!</definedName>
    <definedName name="__l200">#REF!</definedName>
    <definedName name="__LM1">'[1]Detail Loan Move. &amp; Listing'!#REF!</definedName>
    <definedName name="__P220">#REF!</definedName>
    <definedName name="__pgz912">#REF!</definedName>
    <definedName name="__tmp1">#REF!</definedName>
    <definedName name="__U111">[2]以前年度损益调整!$A$5:$F$17</definedName>
    <definedName name="__U222">[2]以前年度损益调整!$A$5:$F$17</definedName>
    <definedName name="__YE1">#REF!</definedName>
    <definedName name="_1__其他资产_开办费除外_明细表">#REF!</definedName>
    <definedName name="_55154">#REF!</definedName>
    <definedName name="_xlnm._FilterDatabase" localSheetId="18" hidden="1">'3-4应收账款'!$A$6:$S$31</definedName>
    <definedName name="_xlnm._FilterDatabase" localSheetId="22" hidden="1">'3-8其他应收款'!$A$6:$U$35</definedName>
    <definedName name="_xlnm._FilterDatabase" localSheetId="28" hidden="1">'3-9-5产成品（库存商品）'!$A$7:$T$98</definedName>
    <definedName name="_xlnm._FilterDatabase" localSheetId="51" hidden="1">'4-6-4机器设备'!$A$7:$S$47</definedName>
    <definedName name="_xlnm._FilterDatabase" localSheetId="52" hidden="1">'4-6-5车辆'!$A$7:$V$62</definedName>
    <definedName name="_xlnm._FilterDatabase" localSheetId="81" hidden="1">'5-10其他应付款'!$A$6:$H$49</definedName>
    <definedName name="_xlnm._FilterDatabase" localSheetId="75" hidden="1">'5-4应付账款'!$A$6:$J$31</definedName>
    <definedName name="_xlnm._FilterDatabase" localSheetId="77" hidden="1">'5-6职工薪酬'!$A$6:$J$12</definedName>
    <definedName name="_xlnm._FilterDatabase" localSheetId="78" hidden="1">'5-7应交税费'!$A$6:$L$20</definedName>
    <definedName name="_Key1" hidden="1">#REF!</definedName>
    <definedName name="_Order1" hidden="1">255</definedName>
    <definedName name="_Sort" hidden="1">#REF!</definedName>
    <definedName name="a">#REF!</definedName>
    <definedName name="a1c1">#REF!,#REF!</definedName>
    <definedName name="aa">#REF!</definedName>
    <definedName name="aaa">#REF!</definedName>
    <definedName name="aaaa" hidden="1">#REF!</definedName>
    <definedName name="aaaaa">#REF!</definedName>
    <definedName name="aaaaaa" hidden="1">#REF!</definedName>
    <definedName name="AAMT">#REF!</definedName>
    <definedName name="AAPR">#REF!</definedName>
    <definedName name="AAUG">#REF!</definedName>
    <definedName name="aaww">#REF!</definedName>
    <definedName name="abc">#REF!</definedName>
    <definedName name="abcd">#REF!</definedName>
    <definedName name="abcde">#REF!</definedName>
    <definedName name="abcdef">#REF!</definedName>
    <definedName name="ADEC">#REF!</definedName>
    <definedName name="ADELE">#REF!</definedName>
    <definedName name="adele2">#REF!</definedName>
    <definedName name="afe">#REF!</definedName>
    <definedName name="AFEB">#REF!</definedName>
    <definedName name="AfeCapSpending">#REF!</definedName>
    <definedName name="agmmt">#REF!</definedName>
    <definedName name="agmt">#REF!</definedName>
    <definedName name="agmt1">#REF!</definedName>
    <definedName name="AJAN">#REF!</definedName>
    <definedName name="AJUL">#REF!</definedName>
    <definedName name="AJUN">#REF!</definedName>
    <definedName name="al">#REF!</definedName>
    <definedName name="ALOC">#REF!</definedName>
    <definedName name="AMAR">#REF!</definedName>
    <definedName name="AMAY">#REF!</definedName>
    <definedName name="amount">#REF!</definedName>
    <definedName name="ANOV">#REF!</definedName>
    <definedName name="AOCT">#REF!</definedName>
    <definedName name="APYS">#REF!</definedName>
    <definedName name="AREA">#REF!</definedName>
    <definedName name="AROMPREP">#REF!</definedName>
    <definedName name="ARP_A">[3]!ARP_A</definedName>
    <definedName name="arpA">#REF!</definedName>
    <definedName name="arpB">[4]ARP!#REF!</definedName>
    <definedName name="arpC">[4]ARP!#REF!</definedName>
    <definedName name="arpD">[4]ARP!#REF!</definedName>
    <definedName name="arpE">[4]ARP!#REF!</definedName>
    <definedName name="arpF">[4]ARP!#REF!</definedName>
    <definedName name="AS2DocOpenMode" hidden="1">"AS2DocumentEdit"</definedName>
    <definedName name="asd">#REF!</definedName>
    <definedName name="asde">[5]B!#REF!</definedName>
    <definedName name="ASEP">#REF!</definedName>
    <definedName name="ASSETS">[6]Sheet1!#REF!</definedName>
    <definedName name="assign">#REF!</definedName>
    <definedName name="avg_days">[7]Sheet3!$A$2</definedName>
    <definedName name="B">[8]综合!$A$4</definedName>
    <definedName name="Back">[3]!Back</definedName>
    <definedName name="balance011.xls">#REF!</definedName>
    <definedName name="bb">#REF!</definedName>
    <definedName name="bbb">#REF!</definedName>
    <definedName name="BBBBBB">#REF!</definedName>
    <definedName name="BD">#REF!</definedName>
    <definedName name="beg_day">#REF!</definedName>
    <definedName name="beg_day1">#REF!</definedName>
    <definedName name="benchmark">#REF!</definedName>
    <definedName name="BJFeb">#REF!</definedName>
    <definedName name="BJJan">#REF!</definedName>
    <definedName name="BJMar">#REF!</definedName>
    <definedName name="BMIII_1_1">#REF!</definedName>
    <definedName name="BMIII_1_2">#REF!</definedName>
    <definedName name="BMIII_2">#REF!</definedName>
    <definedName name="BMIII_2_1">#REF!</definedName>
    <definedName name="BMIII_2_1OUT">#REF!</definedName>
    <definedName name="BMIII_2F1">#REF!</definedName>
    <definedName name="BMIII_2F2">#REF!</definedName>
    <definedName name="borrower">#REF!</definedName>
    <definedName name="BorrowerName">[9]Collateral!$D$7</definedName>
    <definedName name="Borrowers_in_Shanghai_and_OSBal_in_Shanghai">#REF!</definedName>
    <definedName name="Borrowers_in_Shanghai_and_OSBal_in_Shanghai_5Grade234">#REF!</definedName>
    <definedName name="Borrowers_with_High_Risk_Industry_by_branch">#REF!</definedName>
    <definedName name="Borrowers_with_use_being_Renewal">#REF!</definedName>
    <definedName name="BS">#REF!</definedName>
    <definedName name="BSCS">#REF!</definedName>
    <definedName name="BSCSP2">#REF!</definedName>
    <definedName name="Capital_Projects">#REF!</definedName>
    <definedName name="CapRate">#REF!</definedName>
    <definedName name="CC">#REF!</definedName>
    <definedName name="ccc">#REF!</definedName>
    <definedName name="ccd">#REF!</definedName>
    <definedName name="checkme">#REF!</definedName>
    <definedName name="cip">#REF!</definedName>
    <definedName name="City">[9]Collateral!$D$12</definedName>
    <definedName name="code1">#REF!</definedName>
    <definedName name="code2">#REF!</definedName>
    <definedName name="code3">#REF!</definedName>
    <definedName name="coded">#REF!</definedName>
    <definedName name="COMMKE">#REF!</definedName>
    <definedName name="COMPLEX">[10]AFEMAI!$H$8:$H$485</definedName>
    <definedName name="COMPTABLE">#REF!</definedName>
    <definedName name="count">#REF!</definedName>
    <definedName name="crash">#REF!</definedName>
    <definedName name="CUMENE">#REF!</definedName>
    <definedName name="CUMENT">#REF!</definedName>
    <definedName name="d">#REF!</definedName>
    <definedName name="Data___Borrower">#REF!</definedName>
    <definedName name="Data___Coll_Info">#REF!</definedName>
    <definedName name="Data___Coll_Scenario">#REF!</definedName>
    <definedName name="Data___Loan">#REF!</definedName>
    <definedName name="data1">[11]B!#REF!</definedName>
    <definedName name="data2">[11]B!#REF!</definedName>
    <definedName name="data3">[11]B!#REF!</definedName>
    <definedName name="Database1">[12]B!#REF!</definedName>
    <definedName name="datarange">#REF!</definedName>
    <definedName name="DateColumns">'[13]J&amp;Q'!#REF!,'[13]J&amp;Q'!#REF!,'[13]J&amp;Q'!#REF!,'[13]J&amp;Q'!$A$1:$B$65536</definedName>
    <definedName name="db">[14]B!#REF!</definedName>
    <definedName name="DCF打印">#REF!</definedName>
    <definedName name="DD">#REF!</definedName>
    <definedName name="DDD">#REF!</definedName>
    <definedName name="dde">#REF!</definedName>
    <definedName name="ddewef">#REF!</definedName>
    <definedName name="defmko">#REF!</definedName>
    <definedName name="description">#REF!</definedName>
    <definedName name="Details_of_Borrowers_having_Renewal">#REF!</definedName>
    <definedName name="Details_of_Sample_Selected___443">#REF!</definedName>
    <definedName name="Details_of_Sample_Selected___444">#REF!</definedName>
    <definedName name="Details_of_Sample_Selected___587">#REF!</definedName>
    <definedName name="df">#REF!</definedName>
    <definedName name="dfa">[15]B!#REF!</definedName>
    <definedName name="dfe">#REF!</definedName>
    <definedName name="discount">[9]Disposition!$E$89</definedName>
    <definedName name="DIVO1">#REF!</definedName>
    <definedName name="dontknow">#REF!</definedName>
    <definedName name="DSR">[16]Consol!$F$1</definedName>
    <definedName name="DURENE">#REF!</definedName>
    <definedName name="dynawhere">#REF!</definedName>
    <definedName name="e">#REF!</definedName>
    <definedName name="EAMT">#REF!</definedName>
    <definedName name="EAPR">#REF!</definedName>
    <definedName name="EAUG">#REF!</definedName>
    <definedName name="EDEC">#REF!</definedName>
    <definedName name="EE">#REF!</definedName>
    <definedName name="eeee">'[17]BALANCE SHEET'!$A$3:$I$57</definedName>
    <definedName name="EFEB">#REF!</definedName>
    <definedName name="EJAN">#REF!</definedName>
    <definedName name="EJUL">#REF!</definedName>
    <definedName name="EJUN">#REF!</definedName>
    <definedName name="ELOC">#REF!</definedName>
    <definedName name="EMAR">#REF!</definedName>
    <definedName name="EMAY">#REF!</definedName>
    <definedName name="End">'[13]J&amp;Q'!#REF!</definedName>
    <definedName name="end_day">#REF!</definedName>
    <definedName name="eng">#REF!</definedName>
    <definedName name="ENOV">#REF!</definedName>
    <definedName name="EOCT">#REF!</definedName>
    <definedName name="EPYS">#REF!</definedName>
    <definedName name="er">#REF!</definedName>
    <definedName name="erere">#REF!</definedName>
    <definedName name="ESEP">#REF!</definedName>
    <definedName name="ewd">[18]B!#REF!</definedName>
    <definedName name="ewefw">#REF!</definedName>
    <definedName name="ExRate">#REF!</definedName>
    <definedName name="Extract_Sample_Details">#REF!</definedName>
    <definedName name="Extract_Sample_Only_from_Distinct_Company_Name">#REF!</definedName>
    <definedName name="FANWEI1">[19]索引表!$C$4:$C$101</definedName>
    <definedName name="FAR">[9]Collateral!$D$39</definedName>
    <definedName name="fcpg">#REF!</definedName>
    <definedName name="FF">#REF!</definedName>
    <definedName name="fff">#REF!</definedName>
    <definedName name="fffdfdfd">#REF!</definedName>
    <definedName name="fg">#REF!</definedName>
    <definedName name="FIXEDASSET">[6]Sheet1!#REF!</definedName>
    <definedName name="fl">#REF!</definedName>
    <definedName name="forpivot">#REF!</definedName>
    <definedName name="fp">#REF!</definedName>
    <definedName name="fu">#REF!</definedName>
    <definedName name="FUEL_TERM">[20]AFEMAI!#REF!</definedName>
    <definedName name="FUELS">#REF!</definedName>
    <definedName name="FUELS_SGA">#REF!</definedName>
    <definedName name="FUELS_TERM">#REF!</definedName>
    <definedName name="FUELSKE">#REF!</definedName>
    <definedName name="FZ">#REF!</definedName>
    <definedName name="g">#REF!</definedName>
    <definedName name="gf">#REF!</definedName>
    <definedName name="GGG">#REF!</definedName>
    <definedName name="gh">#REF!</definedName>
    <definedName name="GRANDTOT">#REF!</definedName>
    <definedName name="GrossAreaSqM">[9]Collateral!$L$36</definedName>
    <definedName name="GSEstAnnlNOI">#REF!</definedName>
    <definedName name="hand">#REF!</definedName>
    <definedName name="hh">#REF!</definedName>
    <definedName name="hj">[21]B!#REF!</definedName>
    <definedName name="hjp">[22]收入!$A$15</definedName>
    <definedName name="honey">#REF!</definedName>
    <definedName name="hr">#REF!</definedName>
    <definedName name="huilv">#REF!</definedName>
    <definedName name="i">#REF!</definedName>
    <definedName name="IIII">'[23]BALANCE SHEET'!$A$3:$I$57</definedName>
    <definedName name="Income">'[24]BALANCE SHEET'!$A$3:$I$73</definedName>
    <definedName name="instalment">#REF!</definedName>
    <definedName name="interest">#REF!</definedName>
    <definedName name="interest_income">#REF!</definedName>
    <definedName name="is">#REF!</definedName>
    <definedName name="ISCS">#REF!</definedName>
    <definedName name="ISCSP">#REF!</definedName>
    <definedName name="ISP">#REF!</definedName>
    <definedName name="iss">#REF!</definedName>
    <definedName name="j">#REF!</definedName>
    <definedName name="jakls">#REF!</definedName>
    <definedName name="jfopgansf">#REF!</definedName>
    <definedName name="ji">#REF!</definedName>
    <definedName name="jk">[25]Collateral!$D$40</definedName>
    <definedName name="kk">#REF!</definedName>
    <definedName name="kkk">#REF!</definedName>
    <definedName name="KPMG_2">#REF!</definedName>
    <definedName name="L">[8]综合!$B$5</definedName>
    <definedName name="landareasqm">#REF!</definedName>
    <definedName name="LandOwner">[9]Collateral!$D$47</definedName>
    <definedName name="last">#REF!</definedName>
    <definedName name="ldpg">#REF!</definedName>
    <definedName name="lk">#REF!</definedName>
    <definedName name="LoanA1">'[1]Detail Loan Move. &amp; Listing'!#REF!</definedName>
    <definedName name="lookme">#REF!</definedName>
    <definedName name="LY">#REF!</definedName>
    <definedName name="method">#REF!</definedName>
    <definedName name="mnvb">#REF!</definedName>
    <definedName name="Months">#REF!</definedName>
    <definedName name="Months1">'[26]Repayment Summary'!$AD$214:$AE$225</definedName>
    <definedName name="mvlcxnv">#REF!</definedName>
    <definedName name="NAME">[10]KEY!$B$1:$B$22</definedName>
    <definedName name="NAME1">#REF!</definedName>
    <definedName name="NAME2">#REF!</definedName>
    <definedName name="NAME3">#REF!</definedName>
    <definedName name="NAME4">#REF!</definedName>
    <definedName name="namedd">#REF!</definedName>
    <definedName name="nameid">#REF!</definedName>
    <definedName name="NAMESEQ">#REF!</definedName>
    <definedName name="ND">#REF!</definedName>
    <definedName name="neeeeee">#REF!</definedName>
    <definedName name="new">[27]A430!$A$3:$H$48</definedName>
    <definedName name="neww">'[28]loan database'!$A$1:$M$2736</definedName>
    <definedName name="newww">'[28]loan database'!$A$1:$M$2736</definedName>
    <definedName name="newwww">#REF!</definedName>
    <definedName name="newwwwwww">#REF!</definedName>
    <definedName name="nnn">#REF!</definedName>
    <definedName name="no_inst">#REF!</definedName>
    <definedName name="no_pay">#REF!</definedName>
    <definedName name="non">#REF!</definedName>
    <definedName name="NP">#REF!</definedName>
    <definedName name="NvsASD">"V2001-12-31"</definedName>
    <definedName name="NvsAutoDrillOk">"VN"</definedName>
    <definedName name="NvsElapsedTime">0.000181828705535736</definedName>
    <definedName name="NvsEndTime">37274.7274061343</definedName>
    <definedName name="NvsInstSpec">"%"</definedName>
    <definedName name="NvsLayoutType">"M3"</definedName>
    <definedName name="NvsPanelEffdt">"V1900-01-01"</definedName>
    <definedName name="NvsPanelSetid">"VFCMNY"</definedName>
    <definedName name="NvsReqBU">"VFCMHK"</definedName>
    <definedName name="NvsReqBUOnly">"VY"</definedName>
    <definedName name="NvsTransLed">"VN"</definedName>
    <definedName name="NvsTreeASD">"V2001-12-31"</definedName>
    <definedName name="NvsValTbl.ACCOUNT">"GL_ACCOUNT_TBL"</definedName>
    <definedName name="OAMT">#REF!</definedName>
    <definedName name="OAPR">#REF!</definedName>
    <definedName name="OAUG">#REF!</definedName>
    <definedName name="odd">#REF!</definedName>
    <definedName name="ODEC">#REF!</definedName>
    <definedName name="OFEB">#REF!</definedName>
    <definedName name="OFFICE">#REF!</definedName>
    <definedName name="OILMOVE">#REF!</definedName>
    <definedName name="OILMOVEKE">#REF!</definedName>
    <definedName name="OJAN">#REF!</definedName>
    <definedName name="OJUL">#REF!</definedName>
    <definedName name="OJUN">#REF!</definedName>
    <definedName name="old">#REF!</definedName>
    <definedName name="OLOC">#REF!</definedName>
    <definedName name="OMAR">#REF!</definedName>
    <definedName name="OMAY">#REF!</definedName>
    <definedName name="omit">#REF!</definedName>
    <definedName name="ONOV">#REF!</definedName>
    <definedName name="oo">#REF!</definedName>
    <definedName name="OOCT">#REF!</definedName>
    <definedName name="ooo">#REF!</definedName>
    <definedName name="OPYS">#REF!</definedName>
    <definedName name="OSEP">#REF!</definedName>
    <definedName name="p">[29]B!#REF!</definedName>
    <definedName name="PartialBarrier">[30]!PartialBarrier</definedName>
    <definedName name="PB">#REF!</definedName>
    <definedName name="PB_SGA">#REF!</definedName>
    <definedName name="PlotRatio">[9]Collateral!$D$40</definedName>
    <definedName name="po">#REF!</definedName>
    <definedName name="Pool">[9]Collateral!$M$6</definedName>
    <definedName name="Portfolio">[9]Collateral!$M$5</definedName>
    <definedName name="pp">#REF!</definedName>
    <definedName name="Prefecture">[9]Collateral!$D$11</definedName>
    <definedName name="_xlnm.Print_Area" localSheetId="7">'2-分类汇总'!$A$2:$H$64</definedName>
    <definedName name="_xlnm.Print_Area" localSheetId="18">'3-4应收账款'!$A$2:$S$31</definedName>
    <definedName name="_xlnm.Print_Area" localSheetId="22">'3-8其他应收款'!$A$2:$S$35</definedName>
    <definedName name="_xlnm.Print_Area" localSheetId="25">'3-9-2原材料'!$A$2:$O$33</definedName>
    <definedName name="_xlnm.Print_Area" localSheetId="28">'3-9-5产成品（库存商品）'!$A$2:$O$107</definedName>
    <definedName name="_xlnm.Print_Area" localSheetId="51">'4-6-4机器设备'!$A$2:$S$52</definedName>
    <definedName name="_xlnm.Print_Area" localSheetId="52">'4-6-5车辆'!$A$2:$T$70</definedName>
    <definedName name="_xlnm.Print_Area" localSheetId="81">'5-10其他应付款'!$A$2:$H$52</definedName>
    <definedName name="_xlnm.Print_Area" localSheetId="75">'5-4应付账款'!$A$2:$H$31</definedName>
    <definedName name="_xlnm.Print_Area" localSheetId="77">'5-6职工薪酬'!$A$2:$G$30</definedName>
    <definedName name="_xlnm.Print_Area" localSheetId="78">'5-7应交税费'!$A$2:$H$29</definedName>
    <definedName name="Print_Area_MI" localSheetId="4">#REF!</definedName>
    <definedName name="Print_Area_MI" localSheetId="5">#REF!</definedName>
    <definedName name="Print_Area_MI">#REF!</definedName>
    <definedName name="_xlnm.Print_Titles" localSheetId="7">'2-分类汇总'!$2:$5</definedName>
    <definedName name="_xlnm.Print_Titles" localSheetId="18">'3-4应收账款'!$2:$6</definedName>
    <definedName name="_xlnm.Print_Titles" localSheetId="28">'3-9-5产成品（库存商品）'!$2:$7</definedName>
    <definedName name="_xlnm.Print_Titles" localSheetId="51">'4-6-4机器设备'!$2:$7</definedName>
    <definedName name="_xlnm.Print_Titles" localSheetId="52">'4-6-5车辆'!$2:$7</definedName>
    <definedName name="_xlnm.Print_Titles" localSheetId="53">'4-6-6电子设备'!$2:$7</definedName>
    <definedName name="_xlnm.Print_Titles" localSheetId="81">'5-10其他应付款'!$2:$6</definedName>
    <definedName name="prior">0</definedName>
    <definedName name="PropertyType">[9]Collateral!$D$10</definedName>
    <definedName name="PSUEDO">#REF!</definedName>
    <definedName name="PT">#REF!</definedName>
    <definedName name="q">#REF!</definedName>
    <definedName name="qq">#REF!</definedName>
    <definedName name="qqq">#REF!</definedName>
    <definedName name="qqqqqq">#REF!</definedName>
    <definedName name="QZ">#REF!</definedName>
    <definedName name="rate">#REF!</definedName>
    <definedName name="rejtew">#REF!</definedName>
    <definedName name="report_date">#REF!</definedName>
    <definedName name="rita">#REF!</definedName>
    <definedName name="s">#REF!</definedName>
    <definedName name="sa">#REF!</definedName>
    <definedName name="safiwef">#REF!</definedName>
    <definedName name="sample">#REF!</definedName>
    <definedName name="Sample_Control_List___161no4_with_branch_info">#REF!</definedName>
    <definedName name="Sample_Control_List_with_NEW_info">#REF!</definedName>
    <definedName name="sample_range">#REF!</definedName>
    <definedName name="sample1">#REF!</definedName>
    <definedName name="sample11">#REF!</definedName>
    <definedName name="sample22">#REF!</definedName>
    <definedName name="sample3">#REF!</definedName>
    <definedName name="sample4">#REF!</definedName>
    <definedName name="sampledata">#REF!</definedName>
    <definedName name="samples">#REF!</definedName>
    <definedName name="SAMT">#REF!</definedName>
    <definedName name="san">#REF!</definedName>
    <definedName name="SAPR">#REF!</definedName>
    <definedName name="SAUG">#REF!</definedName>
    <definedName name="sbpg">#REF!</definedName>
    <definedName name="schedule">#REF!</definedName>
    <definedName name="sd">#REF!</definedName>
    <definedName name="SDEC">#REF!</definedName>
    <definedName name="SDS">#REF!</definedName>
    <definedName name="SERVICE">#REF!</definedName>
    <definedName name="SERVKE">#REF!</definedName>
    <definedName name="sf">[31]B!#REF!</definedName>
    <definedName name="SFEB">#REF!</definedName>
    <definedName name="sheet">'[24]BALANCE SHEET'!$A$3:$I$73</definedName>
    <definedName name="Sheet1">#REF!</definedName>
    <definedName name="Sheet2">#REF!</definedName>
    <definedName name="Sheet3">#REF!</definedName>
    <definedName name="sheet4">#REF!</definedName>
    <definedName name="sheet5">#REF!</definedName>
    <definedName name="sheet6">#REF!</definedName>
    <definedName name="sheet7">#REF!</definedName>
    <definedName name="SJAN">#REF!</definedName>
    <definedName name="SJUL">#REF!</definedName>
    <definedName name="SJUN">#REF!</definedName>
    <definedName name="SLOC">#REF!</definedName>
    <definedName name="SM">#REF!</definedName>
    <definedName name="SMAR">#REF!</definedName>
    <definedName name="SMAY">#REF!</definedName>
    <definedName name="SNOV">#REF!</definedName>
    <definedName name="SOCT">#REF!</definedName>
    <definedName name="SOD">#REF!</definedName>
    <definedName name="SOLDURENE">#REF!</definedName>
    <definedName name="SPEC">#REF!</definedName>
    <definedName name="SPYS">#REF!</definedName>
    <definedName name="src">#REF!</definedName>
    <definedName name="ss">[15]B!#REF!</definedName>
    <definedName name="ssdd">#REF!</definedName>
    <definedName name="SSEP">#REF!</definedName>
    <definedName name="sss">#REF!</definedName>
    <definedName name="sssc">#REF!</definedName>
    <definedName name="start">#REF!</definedName>
    <definedName name="SULFUR">#REF!</definedName>
    <definedName name="summary">#REF!</definedName>
    <definedName name="summary4">'[32]Final sample listing'!$B$1:$I$161</definedName>
    <definedName name="T">[8]综合!$A$3</definedName>
    <definedName name="T_Borr">#REF!</definedName>
    <definedName name="T_Pay">#REF!</definedName>
    <definedName name="Table_of_Mortgage___Limit_by_Branch">#REF!</definedName>
    <definedName name="tax">[33]B!#REF!</definedName>
    <definedName name="tbrq">#REF!</definedName>
    <definedName name="tdpg">#REF!</definedName>
    <definedName name="temp_handler_v2">#REF!</definedName>
    <definedName name="temptempdeldel">#REF!</definedName>
    <definedName name="TERM_C8">#REF!</definedName>
    <definedName name="TERM_PB">#REF!</definedName>
    <definedName name="terms">#REF!</definedName>
    <definedName name="test\">#REF!</definedName>
    <definedName name="test1">#REF!</definedName>
    <definedName name="TM">'[8]3-1-1现金'!#REF!</definedName>
    <definedName name="top">#REF!</definedName>
    <definedName name="total_by_afe">#REF!</definedName>
    <definedName name="Total_Debt">#REF!+#REF!</definedName>
    <definedName name="TPL">#REF!</definedName>
    <definedName name="tttt">#REF!</definedName>
    <definedName name="TYPE">[10]KEY!$A$1:$A$22</definedName>
    <definedName name="tzzmz912">#REF!</definedName>
    <definedName name="UFPrn20010103130336">#REF!</definedName>
    <definedName name="UFPrn20020402074959">#REF!</definedName>
    <definedName name="UFPrn20020529171544">#REF!</definedName>
    <definedName name="UFPrn20020620095146">#REF!</definedName>
    <definedName name="UFPrn20020629113817">#REF!</definedName>
    <definedName name="UFPrn20020711084913">#REF!</definedName>
    <definedName name="UFPrn20020711091035">[34]附表6!#REF!</definedName>
    <definedName name="UFPrn20020711105251">#REF!</definedName>
    <definedName name="UFPrn20020715105421">#REF!</definedName>
    <definedName name="UFPrn20020715105542">#REF!</definedName>
    <definedName name="UFPrn20020930104006">#REF!</definedName>
    <definedName name="UFPrn20021030155941">#REF!</definedName>
    <definedName name="UFPrn20021031143345">#REF!</definedName>
    <definedName name="UFPrn20021112112732">#REF!</definedName>
    <definedName name="UFPrn20021122135322">#REF!</definedName>
    <definedName name="UFPrn20030109101146">[35]总公司2002.12.31!#REF!</definedName>
    <definedName name="UFPrn20030109101756">[35]总公司2002.12.31!#REF!</definedName>
    <definedName name="UFPrn20030128110610">#REF!</definedName>
    <definedName name="UFPrn20030210104434">#REF!</definedName>
    <definedName name="UFPrn20030213162138">#REF!</definedName>
    <definedName name="UFPrn20030214102001">#REF!</definedName>
    <definedName name="UFPrn20030217112804">#REF!</definedName>
    <definedName name="UFPrn20030317083732">#REF!</definedName>
    <definedName name="UFPrn20030407143454">'[36]17应付票据明细表'!#REF!</definedName>
    <definedName name="UFPrn20030409112837">#REF!</definedName>
    <definedName name="UFPrn20030410105601">#REF!</definedName>
    <definedName name="UFPrn20030411100632">#REF!</definedName>
    <definedName name="UFPrn20030411142404">#REF!</definedName>
    <definedName name="Underwriter">[9]Collateral!$M$9</definedName>
    <definedName name="vamt">#REF!</definedName>
    <definedName name="vapr">#REF!</definedName>
    <definedName name="vaug">#REF!</definedName>
    <definedName name="vdec">#REF!</definedName>
    <definedName name="vfeb">#REF!</definedName>
    <definedName name="vjan">#REF!</definedName>
    <definedName name="vjul">#REF!</definedName>
    <definedName name="vjun">#REF!</definedName>
    <definedName name="vloc">#REF!</definedName>
    <definedName name="vmar">#REF!</definedName>
    <definedName name="VMAR.">#REF!</definedName>
    <definedName name="vmay">#REF!</definedName>
    <definedName name="vnov">#REF!</definedName>
    <definedName name="voct">#REF!</definedName>
    <definedName name="VPYS">#REF!</definedName>
    <definedName name="vpys.">#REF!</definedName>
    <definedName name="vsep">#REF!</definedName>
    <definedName name="vvv">[37]E1020!#REF!</definedName>
    <definedName name="w">#REF!</definedName>
    <definedName name="Ward">[9]Collateral!$D$13</definedName>
    <definedName name="we">#REF!</definedName>
    <definedName name="Wedge">#REF!</definedName>
    <definedName name="werf">#REF!</definedName>
    <definedName name="werfwe">#REF!</definedName>
    <definedName name="Work_Program_By_Area_List">#REF!</definedName>
    <definedName name="WPL">#REF!</definedName>
    <definedName name="wqqq">#REF!</definedName>
    <definedName name="ws">[38]B!#REF!</definedName>
    <definedName name="wtftbr">#REF!</definedName>
    <definedName name="ww">#REF!</definedName>
    <definedName name="wws">#REF!</definedName>
    <definedName name="www">#REF!</definedName>
    <definedName name="x">#REF!</definedName>
    <definedName name="xxs">#REF!</definedName>
    <definedName name="XYLENE">#REF!</definedName>
    <definedName name="XYLENEE">#REF!</definedName>
    <definedName name="YE">#REF!</definedName>
    <definedName name="year_end">[7]Sheet3!$A$1</definedName>
    <definedName name="yi">#REF!</definedName>
    <definedName name="yreie">#REF!</definedName>
    <definedName name="z">[8]综合!$A$2</definedName>
    <definedName name="zmz912">#REF!</definedName>
    <definedName name="zsw">#REF!</definedName>
    <definedName name="zz">#REF!</definedName>
    <definedName name="zzz">#REF!</definedName>
    <definedName name="阿">#REF!</definedName>
    <definedName name="报表">[39]B!#REF!</definedName>
    <definedName name="报表1">#REF!</definedName>
    <definedName name="北船">[40]资产负债表!$A$3</definedName>
    <definedName name="编制单位">[41]选择报表!$A$1</definedName>
    <definedName name="表外项目">[33]B!#REF!</definedName>
    <definedName name="存货93期初">[42]企业表一!$C$7</definedName>
    <definedName name="存货93期末">[42]企业表一!$D$7</definedName>
    <definedName name="存货94期初">[42]企业表一!$E$7</definedName>
    <definedName name="存货94期末">[42]企业表一!$F$7</definedName>
    <definedName name="存货95期初">[42]企业表一!$G$7</definedName>
    <definedName name="存货95期末">[42]企业表一!$H$7</definedName>
    <definedName name="存货暂估汇总表">#REF!</definedName>
    <definedName name="贷款清单2">[33]B!#REF!</definedName>
    <definedName name="待处理固定资产净损失明细表">#REF!</definedName>
    <definedName name="地点">[43]值列表!$O$2:$O$65536</definedName>
    <definedName name="短期投资_债券_明细表">#REF!</definedName>
    <definedName name="负债合计93期末">[42]企业表一!$D$17</definedName>
    <definedName name="负债合计94期末">[42]企业表一!$F$17</definedName>
    <definedName name="负债合计95期末">[42]企业表一!$H$17</definedName>
    <definedName name="公司、部门组合">[43]值列表!$N$2:$N$55</definedName>
    <definedName name="固定资产明细帐">#REF!</definedName>
    <definedName name="固定资产清单">#REF!</definedName>
    <definedName name="管理费用明细表">#REF!</definedName>
    <definedName name="合并价差明细表">#REF!</definedName>
    <definedName name="汇率">#REF!</definedName>
    <definedName name="会计分录序时簿">#REF!</definedName>
    <definedName name="计提.dbf">#REF!</definedName>
    <definedName name="净_利_润93">'[42]M-5C'!$B$24</definedName>
    <definedName name="净_利_润94">'[42]M-5C'!$D$24</definedName>
    <definedName name="净_利_润95">'[42]M-5C'!$F$24</definedName>
    <definedName name="净资产合计93期初">[42]企业表一!$C$20</definedName>
    <definedName name="净资产合计93期末">[42]企业表一!$D$20</definedName>
    <definedName name="净资产合计94期初">[42]企业表一!$E$20</definedName>
    <definedName name="净资产合计94期末">[42]企业表一!$F$20</definedName>
    <definedName name="净资产合计95期初">[42]企业表一!$G$20</definedName>
    <definedName name="净资产合计95期末">[42]企业表一!$H$20</definedName>
    <definedName name="开办费明细表">#REF!</definedName>
    <definedName name="科目余额表">#REF!</definedName>
    <definedName name="库存0402">#REF!</definedName>
    <definedName name="累计折旧明细表">#REF!</definedName>
    <definedName name="利_润_总_额93">'[42]M-5A'!$B$10</definedName>
    <definedName name="利_润_总_额94">'[42]M-5A'!$C$10</definedName>
    <definedName name="利_润_总_额95">'[42]M-5A'!$D$10</definedName>
    <definedName name="流_动_资_产93">'[42]M-5A'!$B$15</definedName>
    <definedName name="流_动_资_产94">'[42]M-5A'!$C$15</definedName>
    <definedName name="流_动_资_产95">'[42]M-5A'!$D$15</definedName>
    <definedName name="流动负债93期末">[42]企业表一!$D$15</definedName>
    <definedName name="流动负债94期末">[42]企业表一!$F$15</definedName>
    <definedName name="流动负债95期末">[42]企业表一!$H$15</definedName>
    <definedName name="年初短期投资">#REF!</definedName>
    <definedName name="年初货币资金">#REF!</definedName>
    <definedName name="年初应收票据">#REF!</definedName>
    <definedName name="其他货币资金明细表">#REF!</definedName>
    <definedName name="其他未交款明细">#REF!</definedName>
    <definedName name="其他未交款明细表">#REF!</definedName>
    <definedName name="其他应付款明细表">#REF!</definedName>
    <definedName name="其他应收款明细表">#REF!</definedName>
    <definedName name="设备">#REF!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速_动_资_产93">'[42]M-5A'!$B$14</definedName>
    <definedName name="速_动_资_产94">'[42]M-5A'!$C$14</definedName>
    <definedName name="速_动_资_产95">'[42]M-5A'!$D$14</definedName>
    <definedName name="未交税金明细表">#REF!</definedName>
    <definedName name="无对应明细表的报表项目">#REF!</definedName>
    <definedName name="现金流量表">#REF!</definedName>
    <definedName name="以前年度损益调整明细表">#REF!</definedName>
    <definedName name="应付票据明细表">#REF!</definedName>
    <definedName name="应收">#REF!</definedName>
    <definedName name="应收帐款93期初">[42]企业表一!$C$6</definedName>
    <definedName name="应收帐款93期末">[42]企业表一!$D$6</definedName>
    <definedName name="应收帐款94期初">[42]企业表一!$E$6</definedName>
    <definedName name="应收帐款94期末">[42]企业表一!$F$6</definedName>
    <definedName name="应收帐款95期初">[42]企业表一!$G$6</definedName>
    <definedName name="应收帐款95期末">[42]企业表一!$H$6</definedName>
    <definedName name="营业外支出明细表">#REF!</definedName>
    <definedName name="预付帐款明细表">#REF!</definedName>
    <definedName name="预收货款明细表">#REF!</definedName>
    <definedName name="预提费用明细表">#REF!</definedName>
    <definedName name="折旧费用帐户">[43]值列表!$P$2:$P$7</definedName>
    <definedName name="制表单位">[44]选择报表!$A$1</definedName>
    <definedName name="资产合计93期初">[42]企业表一!$C$14</definedName>
    <definedName name="资产合计93期末">[42]企业表一!$D$14</definedName>
    <definedName name="资产合计94期初">[42]企业表一!$E$14</definedName>
    <definedName name="资产合计94期末">[42]企业表一!$F$14</definedName>
    <definedName name="资产合计95期初">[42]企业表一!$G$14</definedName>
    <definedName name="资产合计95期末">[42]企业表一!$H$14</definedName>
    <definedName name="资产来源">[43]值列表!$I$2:$I$10</definedName>
    <definedName name="资产类别">[43]值列表!$H$2:$H$52</definedName>
    <definedName name="资产使用状态">[43]值列表!$J$2:$J$4</definedName>
    <definedName name="资产帐簿">[43]值列表!$A$2:$A$5</definedName>
    <definedName name="总分类帐">#REF!</definedName>
    <definedName name="전" localSheetId="4">#REF!</definedName>
    <definedName name="전" localSheetId="5">#REF!</definedName>
    <definedName name="전">#REF!</definedName>
    <definedName name="주택사업본부" localSheetId="4">#REF!</definedName>
    <definedName name="주택사업본부" localSheetId="5">#REF!</definedName>
    <definedName name="주택사업본부">#REF!</definedName>
    <definedName name="철구사업본부" localSheetId="4">#REF!</definedName>
    <definedName name="철구사업본부" localSheetId="5">#REF!</definedName>
    <definedName name="철구사업본부">#REF!</definedName>
  </definedNames>
  <calcPr calcId="145621"/>
</workbook>
</file>

<file path=xl/calcChain.xml><?xml version="1.0" encoding="utf-8"?>
<calcChain xmlns="http://schemas.openxmlformats.org/spreadsheetml/2006/main">
  <c r="I11" i="78" l="1"/>
  <c r="O7" i="69" l="1"/>
  <c r="H9" i="69"/>
  <c r="O9" i="69" s="1"/>
  <c r="H8" i="69"/>
  <c r="O8" i="69" s="1"/>
  <c r="H7" i="69"/>
  <c r="M8" i="69"/>
  <c r="N8" i="69" s="1"/>
  <c r="M9" i="69"/>
  <c r="N9" i="69" s="1"/>
  <c r="M7" i="69"/>
  <c r="N7" i="69" s="1"/>
  <c r="I7" i="76" l="1"/>
  <c r="D7" i="8" l="1"/>
  <c r="D8" i="8"/>
  <c r="D9" i="8"/>
  <c r="D10" i="8"/>
  <c r="D11" i="8"/>
  <c r="D12" i="8"/>
  <c r="D13" i="8"/>
  <c r="D15" i="8"/>
  <c r="D16" i="8"/>
  <c r="D17" i="8"/>
  <c r="D18" i="8"/>
  <c r="D20" i="8"/>
  <c r="D21" i="8"/>
  <c r="D22" i="8"/>
  <c r="D23" i="8"/>
  <c r="D24" i="8"/>
  <c r="D25" i="8"/>
  <c r="D26" i="8"/>
  <c r="D27" i="8"/>
  <c r="D28" i="8"/>
  <c r="D29" i="8"/>
  <c r="D30" i="8"/>
  <c r="D31" i="8"/>
  <c r="D32" i="8"/>
  <c r="D33" i="8"/>
  <c r="D35" i="8"/>
  <c r="D36" i="8"/>
  <c r="D37" i="8"/>
  <c r="D40" i="8"/>
  <c r="D41" i="8"/>
  <c r="D42" i="8"/>
  <c r="D43" i="8"/>
  <c r="D44" i="8"/>
  <c r="D46" i="8"/>
  <c r="D47" i="8"/>
  <c r="D48" i="8"/>
  <c r="D50" i="8"/>
  <c r="D51" i="8"/>
  <c r="D52" i="8"/>
  <c r="D53" i="8"/>
  <c r="D54" i="8"/>
  <c r="D55" i="8"/>
  <c r="D56" i="8"/>
  <c r="D57" i="8"/>
  <c r="D58" i="8"/>
  <c r="D59" i="8"/>
  <c r="D60" i="8"/>
  <c r="D61" i="8"/>
  <c r="D63" i="8"/>
  <c r="T13" i="23"/>
  <c r="T12" i="23"/>
  <c r="J17" i="79" l="1"/>
  <c r="K7" i="79"/>
  <c r="F7" i="78" l="1"/>
  <c r="E7" i="78"/>
  <c r="F9" i="79" l="1"/>
  <c r="G9" i="79" s="1"/>
  <c r="G27" i="19"/>
  <c r="H27" i="19"/>
  <c r="I27" i="19"/>
  <c r="J27" i="19"/>
  <c r="K27" i="19"/>
  <c r="L27" i="19"/>
  <c r="M27" i="19"/>
  <c r="N27" i="19"/>
  <c r="O27" i="19"/>
  <c r="P27" i="19"/>
  <c r="F27" i="19"/>
  <c r="F9" i="19"/>
  <c r="I9" i="78" l="1"/>
  <c r="I7" i="78"/>
  <c r="D22" i="35" l="1"/>
  <c r="G32" i="70"/>
  <c r="E22" i="35" s="1"/>
  <c r="J28" i="69" l="1"/>
  <c r="E21" i="35" s="1"/>
  <c r="E7" i="70" l="1"/>
  <c r="C21" i="35"/>
  <c r="C34" i="8" s="1"/>
  <c r="M7" i="79"/>
  <c r="K8" i="79"/>
  <c r="L8" i="79" s="1"/>
  <c r="L10" i="79" s="1"/>
  <c r="F10" i="79" s="1"/>
  <c r="G10" i="79" s="1"/>
  <c r="J8" i="79"/>
  <c r="J7" i="79"/>
  <c r="L7" i="79" l="1"/>
  <c r="F7" i="79" s="1"/>
  <c r="J9" i="79"/>
  <c r="N8" i="79"/>
  <c r="F9" i="78"/>
  <c r="E9" i="78"/>
  <c r="E8" i="70"/>
  <c r="G7" i="79" l="1"/>
  <c r="F8" i="79"/>
  <c r="G8" i="79" s="1"/>
  <c r="F11" i="79"/>
  <c r="G11" i="79" s="1"/>
  <c r="F12" i="79"/>
  <c r="G12" i="79" s="1"/>
  <c r="N7" i="79"/>
  <c r="E7" i="69"/>
  <c r="E10" i="79" l="1"/>
  <c r="E12" i="79"/>
  <c r="E11" i="79"/>
  <c r="E8" i="79"/>
  <c r="E7" i="79"/>
  <c r="I29" i="5" l="1"/>
  <c r="H29" i="5"/>
  <c r="I19" i="5"/>
  <c r="H19" i="5"/>
  <c r="D38" i="5"/>
  <c r="C38" i="5"/>
  <c r="D37" i="5"/>
  <c r="C37" i="5"/>
  <c r="D18" i="5"/>
  <c r="C18" i="5"/>
  <c r="A51" i="52" l="1"/>
  <c r="G31" i="23" l="1"/>
  <c r="H31" i="23"/>
  <c r="I31" i="23"/>
  <c r="J31" i="23"/>
  <c r="K31" i="23"/>
  <c r="L31" i="23"/>
  <c r="M31" i="23"/>
  <c r="N31" i="23"/>
  <c r="O31" i="23"/>
  <c r="P31" i="23"/>
  <c r="F31" i="23" l="1"/>
  <c r="F31" i="20" l="1"/>
  <c r="H31" i="20"/>
  <c r="G31" i="20"/>
  <c r="P32" i="54" l="1"/>
  <c r="H16" i="48" s="1"/>
  <c r="P23" i="50" l="1"/>
  <c r="R23" i="50"/>
  <c r="O21" i="50"/>
  <c r="H10" i="48" s="1"/>
  <c r="P21" i="50"/>
  <c r="R21" i="50"/>
  <c r="O23" i="50" l="1"/>
  <c r="F9" i="24"/>
  <c r="F10" i="24"/>
  <c r="F11" i="24"/>
  <c r="F12" i="24"/>
  <c r="F13" i="24"/>
  <c r="F14" i="24"/>
  <c r="H33" i="20"/>
  <c r="F33" i="20"/>
  <c r="G33" i="20"/>
  <c r="J8" i="12"/>
  <c r="I21" i="4"/>
  <c r="H21" i="4"/>
  <c r="O29" i="19" l="1"/>
  <c r="M9" i="29"/>
  <c r="N9" i="29" s="1"/>
  <c r="M10" i="29"/>
  <c r="N10" i="29" s="1"/>
  <c r="M11" i="29"/>
  <c r="N11" i="29" s="1"/>
  <c r="M12" i="29"/>
  <c r="N12" i="29" s="1"/>
  <c r="M13" i="29"/>
  <c r="N13" i="29" s="1"/>
  <c r="M14" i="29"/>
  <c r="N14" i="29" s="1"/>
  <c r="M15" i="29"/>
  <c r="N15" i="29" s="1"/>
  <c r="M16" i="29"/>
  <c r="N16" i="29" s="1"/>
  <c r="M17" i="29"/>
  <c r="N17" i="29" s="1"/>
  <c r="M18" i="29"/>
  <c r="N18" i="29" s="1"/>
  <c r="M19" i="29"/>
  <c r="N19" i="29" s="1"/>
  <c r="M20" i="29"/>
  <c r="N20" i="29" s="1"/>
  <c r="M21" i="29"/>
  <c r="N21" i="29" s="1"/>
  <c r="M22" i="29"/>
  <c r="N22" i="29" s="1"/>
  <c r="M23" i="29"/>
  <c r="N23" i="29" s="1"/>
  <c r="M24" i="29"/>
  <c r="N24" i="29" s="1"/>
  <c r="M25" i="29"/>
  <c r="N25" i="29"/>
  <c r="M26" i="29"/>
  <c r="N26" i="29" s="1"/>
  <c r="M27" i="29"/>
  <c r="N27" i="29"/>
  <c r="M28" i="29"/>
  <c r="N28" i="29" s="1"/>
  <c r="M29" i="29"/>
  <c r="N29" i="29" s="1"/>
  <c r="M30" i="29"/>
  <c r="N30" i="29" s="1"/>
  <c r="M31" i="29"/>
  <c r="N31" i="29" s="1"/>
  <c r="M32" i="29"/>
  <c r="N32" i="29" s="1"/>
  <c r="M33" i="29"/>
  <c r="N33" i="29" s="1"/>
  <c r="M34" i="29"/>
  <c r="N34" i="29" s="1"/>
  <c r="M35" i="29"/>
  <c r="N35" i="29" s="1"/>
  <c r="M36" i="29"/>
  <c r="N36" i="29" s="1"/>
  <c r="M37" i="29"/>
  <c r="N37" i="29" s="1"/>
  <c r="M38" i="29"/>
  <c r="N38" i="29" s="1"/>
  <c r="M39" i="29"/>
  <c r="N39" i="29" s="1"/>
  <c r="M40" i="29"/>
  <c r="N40" i="29" s="1"/>
  <c r="M41" i="29"/>
  <c r="N41" i="29" s="1"/>
  <c r="M42" i="29"/>
  <c r="N42" i="29" s="1"/>
  <c r="M43" i="29"/>
  <c r="N43" i="29"/>
  <c r="M44" i="29"/>
  <c r="N44" i="29" s="1"/>
  <c r="M45" i="29"/>
  <c r="N45" i="29" s="1"/>
  <c r="M46" i="29"/>
  <c r="N46" i="29" s="1"/>
  <c r="M47" i="29"/>
  <c r="N47" i="29" s="1"/>
  <c r="M48" i="29"/>
  <c r="N48" i="29" s="1"/>
  <c r="M49" i="29"/>
  <c r="N49" i="29" s="1"/>
  <c r="M50" i="29"/>
  <c r="N50" i="29" s="1"/>
  <c r="M51" i="29"/>
  <c r="N51" i="29"/>
  <c r="M52" i="29"/>
  <c r="N52" i="29" s="1"/>
  <c r="M53" i="29"/>
  <c r="N53" i="29" s="1"/>
  <c r="M54" i="29"/>
  <c r="N54" i="29" s="1"/>
  <c r="M55" i="29"/>
  <c r="N55" i="29"/>
  <c r="M56" i="29"/>
  <c r="N56" i="29" s="1"/>
  <c r="M57" i="29"/>
  <c r="N57" i="29"/>
  <c r="M58" i="29"/>
  <c r="N58" i="29" s="1"/>
  <c r="M59" i="29"/>
  <c r="N59" i="29" s="1"/>
  <c r="M60" i="29"/>
  <c r="N60" i="29" s="1"/>
  <c r="M61" i="29"/>
  <c r="N61" i="29" s="1"/>
  <c r="M62" i="29"/>
  <c r="N62" i="29" s="1"/>
  <c r="M63" i="29"/>
  <c r="N63" i="29"/>
  <c r="M64" i="29"/>
  <c r="N64" i="29" s="1"/>
  <c r="M65" i="29"/>
  <c r="N65" i="29" s="1"/>
  <c r="M66" i="29"/>
  <c r="N66" i="29" s="1"/>
  <c r="M67" i="29"/>
  <c r="N67" i="29" s="1"/>
  <c r="M68" i="29"/>
  <c r="N68" i="29" s="1"/>
  <c r="M69" i="29"/>
  <c r="N69" i="29" s="1"/>
  <c r="M70" i="29"/>
  <c r="N70" i="29" s="1"/>
  <c r="M71" i="29"/>
  <c r="N71" i="29" s="1"/>
  <c r="M72" i="29"/>
  <c r="N72" i="29" s="1"/>
  <c r="M73" i="29"/>
  <c r="N73" i="29" s="1"/>
  <c r="M74" i="29"/>
  <c r="N74" i="29" s="1"/>
  <c r="M75" i="29"/>
  <c r="N75" i="29" s="1"/>
  <c r="M76" i="29"/>
  <c r="N76" i="29" s="1"/>
  <c r="M77" i="29"/>
  <c r="N77" i="29" s="1"/>
  <c r="M78" i="29"/>
  <c r="N78" i="29" s="1"/>
  <c r="M79" i="29"/>
  <c r="N79" i="29" s="1"/>
  <c r="M80" i="29"/>
  <c r="N80" i="29" s="1"/>
  <c r="M81" i="29"/>
  <c r="N81" i="29" s="1"/>
  <c r="M82" i="29"/>
  <c r="N82" i="29" s="1"/>
  <c r="M83" i="29"/>
  <c r="N83" i="29"/>
  <c r="M84" i="29"/>
  <c r="N84" i="29" s="1"/>
  <c r="M85" i="29"/>
  <c r="N85" i="29" s="1"/>
  <c r="M86" i="29"/>
  <c r="N86" i="29" s="1"/>
  <c r="M87" i="29"/>
  <c r="N87" i="29" s="1"/>
  <c r="M88" i="29"/>
  <c r="N88" i="29" s="1"/>
  <c r="M89" i="29"/>
  <c r="N89" i="29"/>
  <c r="M90" i="29"/>
  <c r="N90" i="29" s="1"/>
  <c r="M91" i="29"/>
  <c r="N91" i="29" s="1"/>
  <c r="M92" i="29"/>
  <c r="N92" i="29" s="1"/>
  <c r="M93" i="29"/>
  <c r="N93" i="29" s="1"/>
  <c r="M94" i="29"/>
  <c r="N94" i="29" s="1"/>
  <c r="M95" i="29"/>
  <c r="N95" i="29"/>
  <c r="M96" i="29"/>
  <c r="N96" i="29" s="1"/>
  <c r="M97" i="29"/>
  <c r="N97" i="29" s="1"/>
  <c r="M98" i="29"/>
  <c r="N98" i="29" s="1"/>
  <c r="M99" i="29"/>
  <c r="M100" i="29"/>
  <c r="M101" i="29"/>
  <c r="M8" i="29"/>
  <c r="N8" i="29" s="1"/>
  <c r="Q9" i="23"/>
  <c r="Q8" i="23"/>
  <c r="Q7" i="23"/>
  <c r="Q7" i="19"/>
  <c r="R7" i="19" s="1"/>
  <c r="I7" i="11"/>
  <c r="J7" i="11" s="1"/>
  <c r="J7" i="12"/>
  <c r="K7" i="12" s="1"/>
  <c r="Q31" i="23" l="1"/>
  <c r="Q27" i="19"/>
  <c r="Q29" i="19" l="1"/>
  <c r="I13" i="48"/>
  <c r="I21" i="48" s="1"/>
  <c r="E19" i="66" l="1"/>
  <c r="E21" i="66" s="1"/>
  <c r="F19" i="66"/>
  <c r="F21" i="66" s="1"/>
  <c r="A3" i="53"/>
  <c r="D7" i="63" l="1"/>
  <c r="M32" i="54" l="1"/>
  <c r="M34" i="54" s="1"/>
  <c r="E16" i="48" s="1"/>
  <c r="A5" i="19" l="1"/>
  <c r="A3" i="5"/>
  <c r="A4" i="5"/>
  <c r="F40" i="5"/>
  <c r="I40" i="5"/>
  <c r="A3" i="7"/>
  <c r="A5" i="7"/>
  <c r="A3" i="8"/>
  <c r="A4" i="8"/>
  <c r="I6" i="8"/>
  <c r="K6" i="8"/>
  <c r="I7" i="8"/>
  <c r="K7" i="8"/>
  <c r="I8" i="8"/>
  <c r="K8" i="8"/>
  <c r="I9" i="8"/>
  <c r="K9" i="8"/>
  <c r="I10" i="8"/>
  <c r="K10" i="8"/>
  <c r="I11" i="8"/>
  <c r="K11" i="8"/>
  <c r="I12" i="8"/>
  <c r="K12" i="8"/>
  <c r="I13" i="8"/>
  <c r="K13" i="8"/>
  <c r="I14" i="8"/>
  <c r="K14" i="8"/>
  <c r="I15" i="8"/>
  <c r="K15" i="8"/>
  <c r="I16" i="8"/>
  <c r="K16" i="8"/>
  <c r="I17" i="8"/>
  <c r="K17" i="8"/>
  <c r="H18" i="8"/>
  <c r="I19" i="8"/>
  <c r="K19" i="8"/>
  <c r="I20" i="8"/>
  <c r="K20" i="8"/>
  <c r="I21" i="8"/>
  <c r="K21" i="8"/>
  <c r="I22" i="8"/>
  <c r="K22" i="8"/>
  <c r="I23" i="8"/>
  <c r="K23" i="8"/>
  <c r="I24" i="8"/>
  <c r="K24" i="8"/>
  <c r="I25" i="8"/>
  <c r="K25" i="8"/>
  <c r="E26" i="8"/>
  <c r="E16" i="7" s="1"/>
  <c r="F26" i="8"/>
  <c r="F16" i="7" s="1"/>
  <c r="I26" i="8"/>
  <c r="K26" i="8"/>
  <c r="E27" i="8"/>
  <c r="G27" i="8" s="1"/>
  <c r="G17" i="7" s="1"/>
  <c r="F27" i="8"/>
  <c r="F17" i="7" s="1"/>
  <c r="I27" i="8"/>
  <c r="K27" i="8"/>
  <c r="E28" i="8"/>
  <c r="H28" i="8" s="1"/>
  <c r="F28" i="8"/>
  <c r="F18" i="7" s="1"/>
  <c r="I28" i="8"/>
  <c r="K28" i="8"/>
  <c r="E29" i="8"/>
  <c r="H29" i="8" s="1"/>
  <c r="F29" i="8"/>
  <c r="I29" i="8"/>
  <c r="K29" i="8"/>
  <c r="E30" i="8"/>
  <c r="E20" i="7" s="1"/>
  <c r="F30" i="8"/>
  <c r="I30" i="8"/>
  <c r="K30" i="8"/>
  <c r="E31" i="8"/>
  <c r="E21" i="7" s="1"/>
  <c r="F31" i="8"/>
  <c r="I31" i="8"/>
  <c r="K31" i="8"/>
  <c r="E32" i="8"/>
  <c r="H32" i="8" s="1"/>
  <c r="F32" i="8"/>
  <c r="I32" i="8"/>
  <c r="K32" i="8"/>
  <c r="E33" i="8"/>
  <c r="F33" i="8"/>
  <c r="I33" i="8"/>
  <c r="K33" i="8"/>
  <c r="I34" i="8"/>
  <c r="K34" i="8"/>
  <c r="I35" i="8"/>
  <c r="K35" i="8"/>
  <c r="E36" i="8"/>
  <c r="H36" i="8" s="1"/>
  <c r="F36" i="8"/>
  <c r="F26" i="7" s="1"/>
  <c r="I36" i="8"/>
  <c r="K36" i="8"/>
  <c r="H37" i="8"/>
  <c r="I38" i="8"/>
  <c r="K38" i="8"/>
  <c r="I39" i="8"/>
  <c r="K39" i="8"/>
  <c r="I40" i="8"/>
  <c r="K40" i="8"/>
  <c r="I41" i="8"/>
  <c r="K41" i="8"/>
  <c r="I42" i="8"/>
  <c r="K42" i="8"/>
  <c r="I43" i="8"/>
  <c r="K43" i="8"/>
  <c r="I44" i="8"/>
  <c r="K44" i="8"/>
  <c r="I45" i="8"/>
  <c r="K45" i="8"/>
  <c r="I46" i="8"/>
  <c r="K46" i="8"/>
  <c r="I47" i="8"/>
  <c r="K47" i="8"/>
  <c r="I48" i="8"/>
  <c r="K48" i="8"/>
  <c r="I49" i="8"/>
  <c r="K49" i="8"/>
  <c r="I50" i="8"/>
  <c r="K50" i="8"/>
  <c r="I51" i="8"/>
  <c r="K51" i="8"/>
  <c r="H52" i="8"/>
  <c r="I53" i="8"/>
  <c r="K53" i="8"/>
  <c r="I54" i="8"/>
  <c r="K54" i="8"/>
  <c r="I55" i="8"/>
  <c r="K55" i="8"/>
  <c r="I56" i="8"/>
  <c r="K56" i="8"/>
  <c r="I57" i="8"/>
  <c r="K57" i="8"/>
  <c r="I58" i="8"/>
  <c r="K58" i="8"/>
  <c r="I59" i="8"/>
  <c r="K59" i="8"/>
  <c r="I60" i="8"/>
  <c r="K60" i="8"/>
  <c r="H61" i="8"/>
  <c r="I62" i="8"/>
  <c r="K62" i="8"/>
  <c r="H63" i="8"/>
  <c r="I64" i="8"/>
  <c r="K64" i="8"/>
  <c r="I73" i="8"/>
  <c r="J73" i="8"/>
  <c r="K73" i="8"/>
  <c r="K91" i="8" s="1"/>
  <c r="L73" i="8"/>
  <c r="C74" i="8"/>
  <c r="J74" i="8" s="1"/>
  <c r="E74" i="8"/>
  <c r="L74" i="8" s="1"/>
  <c r="C75" i="8"/>
  <c r="J75" i="8" s="1"/>
  <c r="E75" i="8"/>
  <c r="C76" i="8"/>
  <c r="J76" i="8" s="1"/>
  <c r="E76" i="8"/>
  <c r="H76" i="8" s="1"/>
  <c r="F76" i="8"/>
  <c r="C77" i="8"/>
  <c r="J77" i="8" s="1"/>
  <c r="E77" i="8"/>
  <c r="H77" i="8" s="1"/>
  <c r="F77" i="8"/>
  <c r="C78" i="8"/>
  <c r="J78" i="8" s="1"/>
  <c r="C79" i="8"/>
  <c r="J79" i="8" s="1"/>
  <c r="E79" i="8"/>
  <c r="H79" i="8" s="1"/>
  <c r="F79" i="8"/>
  <c r="C80" i="8"/>
  <c r="J80" i="8" s="1"/>
  <c r="E80" i="8"/>
  <c r="H80" i="8" s="1"/>
  <c r="F80" i="8"/>
  <c r="C81" i="8"/>
  <c r="J81" i="8" s="1"/>
  <c r="C82" i="8"/>
  <c r="J82" i="8" s="1"/>
  <c r="E82" i="8"/>
  <c r="H82" i="8" s="1"/>
  <c r="F82" i="8"/>
  <c r="C83" i="8"/>
  <c r="J83" i="8" s="1"/>
  <c r="E83" i="8"/>
  <c r="F83" i="8"/>
  <c r="C84" i="8"/>
  <c r="J84" i="8" s="1"/>
  <c r="C85" i="8"/>
  <c r="J85" i="8" s="1"/>
  <c r="E85" i="8"/>
  <c r="F85" i="8"/>
  <c r="G86" i="8"/>
  <c r="H86" i="8"/>
  <c r="J86" i="8"/>
  <c r="L86" i="8"/>
  <c r="C87" i="8"/>
  <c r="J87" i="8" s="1"/>
  <c r="E87" i="8"/>
  <c r="L87" i="8" s="1"/>
  <c r="F87" i="8"/>
  <c r="C88" i="8"/>
  <c r="J88" i="8" s="1"/>
  <c r="E88" i="8"/>
  <c r="F88" i="8"/>
  <c r="G88" i="8" s="1"/>
  <c r="H88" i="8"/>
  <c r="L88" i="8"/>
  <c r="C89" i="8"/>
  <c r="J89" i="8" s="1"/>
  <c r="E89" i="8"/>
  <c r="H89" i="8" s="1"/>
  <c r="F89" i="8"/>
  <c r="G90" i="8"/>
  <c r="H90" i="8"/>
  <c r="J90" i="8"/>
  <c r="L90" i="8"/>
  <c r="I91" i="8"/>
  <c r="A3" i="9"/>
  <c r="A5" i="9"/>
  <c r="G16" i="9"/>
  <c r="F16" i="8" s="1"/>
  <c r="A29" i="9"/>
  <c r="A30" i="9"/>
  <c r="A3" i="10"/>
  <c r="A5" i="10"/>
  <c r="D7" i="10"/>
  <c r="A27" i="10"/>
  <c r="A28" i="10"/>
  <c r="A3" i="11"/>
  <c r="A5" i="11"/>
  <c r="J8" i="11"/>
  <c r="J9" i="11"/>
  <c r="J10" i="11"/>
  <c r="J11" i="11"/>
  <c r="J12" i="11"/>
  <c r="J13" i="11"/>
  <c r="J14" i="11"/>
  <c r="J15" i="11"/>
  <c r="J16" i="11"/>
  <c r="J17" i="11"/>
  <c r="J18" i="11"/>
  <c r="J19" i="11"/>
  <c r="J20" i="11"/>
  <c r="J21" i="11"/>
  <c r="F22" i="11"/>
  <c r="C7" i="10" s="1"/>
  <c r="G22" i="11"/>
  <c r="H22" i="11"/>
  <c r="E7" i="10" s="1"/>
  <c r="A23" i="11"/>
  <c r="A24" i="11"/>
  <c r="A3" i="12"/>
  <c r="A5" i="12"/>
  <c r="K10" i="12"/>
  <c r="K11" i="12"/>
  <c r="K12" i="12"/>
  <c r="K19" i="12"/>
  <c r="K20" i="12"/>
  <c r="K21" i="12"/>
  <c r="K22" i="12"/>
  <c r="K23" i="12"/>
  <c r="K24" i="12"/>
  <c r="K25" i="12"/>
  <c r="K26" i="12"/>
  <c r="K27" i="12"/>
  <c r="G28" i="12"/>
  <c r="H28" i="12"/>
  <c r="I28" i="12"/>
  <c r="A29" i="12"/>
  <c r="A30" i="12"/>
  <c r="A3" i="13"/>
  <c r="A5" i="13"/>
  <c r="K7" i="13"/>
  <c r="K8" i="13"/>
  <c r="K9" i="13"/>
  <c r="K10" i="13"/>
  <c r="K11" i="13"/>
  <c r="K12" i="13"/>
  <c r="K13" i="13"/>
  <c r="K14" i="13"/>
  <c r="K15" i="13"/>
  <c r="K16" i="13"/>
  <c r="K17" i="13"/>
  <c r="K18" i="13"/>
  <c r="K19" i="13"/>
  <c r="K20" i="13"/>
  <c r="K21" i="13"/>
  <c r="K22" i="13"/>
  <c r="K23" i="13"/>
  <c r="K24" i="13"/>
  <c r="K25" i="13"/>
  <c r="K26" i="13"/>
  <c r="K27" i="13"/>
  <c r="G28" i="13"/>
  <c r="C9" i="10" s="1"/>
  <c r="H28" i="13"/>
  <c r="D9" i="10" s="1"/>
  <c r="I28" i="13"/>
  <c r="E9" i="10" s="1"/>
  <c r="A29" i="13"/>
  <c r="A30" i="13"/>
  <c r="A3" i="14"/>
  <c r="A5" i="14"/>
  <c r="D9" i="14"/>
  <c r="G9" i="14" s="1"/>
  <c r="A29" i="14"/>
  <c r="A30" i="14"/>
  <c r="A3" i="15"/>
  <c r="A5" i="15"/>
  <c r="L7" i="15"/>
  <c r="L8" i="15"/>
  <c r="L9" i="15"/>
  <c r="L10" i="15"/>
  <c r="L11" i="15"/>
  <c r="L12" i="15"/>
  <c r="L13" i="15"/>
  <c r="L14" i="15"/>
  <c r="L15" i="15"/>
  <c r="L16" i="15"/>
  <c r="L17" i="15"/>
  <c r="L18" i="15"/>
  <c r="L19" i="15"/>
  <c r="L20" i="15"/>
  <c r="L21" i="15"/>
  <c r="L22" i="15"/>
  <c r="L23" i="15"/>
  <c r="L24" i="15"/>
  <c r="L25" i="15"/>
  <c r="L26" i="15"/>
  <c r="L27" i="15"/>
  <c r="G28" i="15"/>
  <c r="C7" i="14" s="1"/>
  <c r="H28" i="15"/>
  <c r="D7" i="14" s="1"/>
  <c r="G7" i="14" s="1"/>
  <c r="J28" i="15"/>
  <c r="E7" i="14" s="1"/>
  <c r="A29" i="15"/>
  <c r="A30" i="15"/>
  <c r="A3" i="16"/>
  <c r="A5" i="16"/>
  <c r="K7" i="16"/>
  <c r="K8" i="16"/>
  <c r="K9" i="16"/>
  <c r="K10" i="16"/>
  <c r="K11" i="16"/>
  <c r="K12" i="16"/>
  <c r="K13" i="16"/>
  <c r="K14" i="16"/>
  <c r="K15" i="16"/>
  <c r="K16" i="16"/>
  <c r="K17" i="16"/>
  <c r="K18" i="16"/>
  <c r="K19" i="16"/>
  <c r="K20" i="16"/>
  <c r="K21" i="16"/>
  <c r="K22" i="16"/>
  <c r="K23" i="16"/>
  <c r="K24" i="16"/>
  <c r="K25" i="16"/>
  <c r="K26" i="16"/>
  <c r="K27" i="16"/>
  <c r="G28" i="16"/>
  <c r="C8" i="14" s="1"/>
  <c r="H28" i="16"/>
  <c r="D8" i="14" s="1"/>
  <c r="G8" i="14" s="1"/>
  <c r="I28" i="16"/>
  <c r="E8" i="14" s="1"/>
  <c r="K28" i="16"/>
  <c r="A29" i="16"/>
  <c r="A30" i="16"/>
  <c r="A3" i="17"/>
  <c r="A5" i="17"/>
  <c r="L7" i="17"/>
  <c r="L8" i="17"/>
  <c r="L9" i="17"/>
  <c r="L10" i="17"/>
  <c r="L11" i="17"/>
  <c r="L12" i="17"/>
  <c r="L13" i="17"/>
  <c r="L14" i="17"/>
  <c r="L15" i="17"/>
  <c r="L16" i="17"/>
  <c r="L17" i="17"/>
  <c r="L18" i="17"/>
  <c r="L19" i="17"/>
  <c r="L20" i="17"/>
  <c r="L21" i="17"/>
  <c r="L22" i="17"/>
  <c r="L23" i="17"/>
  <c r="L24" i="17"/>
  <c r="L25" i="17"/>
  <c r="L26" i="17"/>
  <c r="L27" i="17"/>
  <c r="G28" i="17"/>
  <c r="C9" i="14" s="1"/>
  <c r="H28" i="17"/>
  <c r="L28" i="17" s="1"/>
  <c r="J28" i="17"/>
  <c r="E9" i="14" s="1"/>
  <c r="A29" i="17"/>
  <c r="A30" i="17"/>
  <c r="A3" i="18"/>
  <c r="A5" i="18"/>
  <c r="J7" i="18"/>
  <c r="J8" i="18"/>
  <c r="J9" i="18"/>
  <c r="J10" i="18"/>
  <c r="J11" i="18"/>
  <c r="J12" i="18"/>
  <c r="J13" i="18"/>
  <c r="J14" i="18"/>
  <c r="J15" i="18"/>
  <c r="J16" i="18"/>
  <c r="J17" i="18"/>
  <c r="J18" i="18"/>
  <c r="J19" i="18"/>
  <c r="J20" i="18"/>
  <c r="J21" i="18"/>
  <c r="J22" i="18"/>
  <c r="J23" i="18"/>
  <c r="J24" i="18"/>
  <c r="J25" i="18"/>
  <c r="F26" i="18"/>
  <c r="G26" i="18"/>
  <c r="H26" i="18"/>
  <c r="I27" i="18"/>
  <c r="J27" i="18"/>
  <c r="F28" i="18"/>
  <c r="E9" i="9" s="1"/>
  <c r="C9" i="8" s="1"/>
  <c r="H28" i="18"/>
  <c r="A29" i="18"/>
  <c r="A30" i="18"/>
  <c r="A3" i="19"/>
  <c r="F29" i="19"/>
  <c r="E10" i="9" s="1"/>
  <c r="C10" i="8" s="1"/>
  <c r="J10" i="8" s="1"/>
  <c r="G29" i="19"/>
  <c r="H29" i="19"/>
  <c r="I29" i="19"/>
  <c r="J29" i="19"/>
  <c r="K29" i="19"/>
  <c r="L29" i="19"/>
  <c r="N29" i="19"/>
  <c r="F74" i="8"/>
  <c r="A30" i="19"/>
  <c r="A31" i="19"/>
  <c r="A3" i="20"/>
  <c r="A5" i="20"/>
  <c r="E11" i="9"/>
  <c r="C11" i="8" s="1"/>
  <c r="F11" i="9"/>
  <c r="E11" i="8" s="1"/>
  <c r="G11" i="9"/>
  <c r="F11" i="8" s="1"/>
  <c r="A34" i="20"/>
  <c r="A35" i="20"/>
  <c r="A3" i="21"/>
  <c r="A5" i="21"/>
  <c r="K7" i="21"/>
  <c r="K8" i="21"/>
  <c r="K9" i="21"/>
  <c r="K10" i="21"/>
  <c r="K11" i="21"/>
  <c r="K12" i="21"/>
  <c r="K13" i="21"/>
  <c r="K14" i="21"/>
  <c r="K15" i="21"/>
  <c r="K16" i="21"/>
  <c r="K17" i="21"/>
  <c r="K18" i="21"/>
  <c r="K19" i="21"/>
  <c r="K20" i="21"/>
  <c r="K21" i="21"/>
  <c r="K22" i="21"/>
  <c r="K23" i="21"/>
  <c r="K24" i="21"/>
  <c r="K25" i="21"/>
  <c r="K26" i="21"/>
  <c r="K27" i="21"/>
  <c r="D28" i="21"/>
  <c r="G28" i="21"/>
  <c r="E12" i="9" s="1"/>
  <c r="C12" i="8" s="1"/>
  <c r="J12" i="8" s="1"/>
  <c r="H28" i="21"/>
  <c r="K28" i="21" s="1"/>
  <c r="I28" i="21"/>
  <c r="A29" i="21"/>
  <c r="A30" i="21"/>
  <c r="A3" i="22"/>
  <c r="A5" i="22"/>
  <c r="I7" i="22"/>
  <c r="I8" i="22"/>
  <c r="I9" i="22"/>
  <c r="I10" i="22"/>
  <c r="I11" i="22"/>
  <c r="I12" i="22"/>
  <c r="I13" i="22"/>
  <c r="I14" i="22"/>
  <c r="I15" i="22"/>
  <c r="I16" i="22"/>
  <c r="I17" i="22"/>
  <c r="I18" i="22"/>
  <c r="I19" i="22"/>
  <c r="I20" i="22"/>
  <c r="I21" i="22"/>
  <c r="I22" i="22"/>
  <c r="I23" i="22"/>
  <c r="I24" i="22"/>
  <c r="I25" i="22"/>
  <c r="I26" i="22"/>
  <c r="I27" i="22"/>
  <c r="E28" i="22"/>
  <c r="E13" i="9" s="1"/>
  <c r="C13" i="8" s="1"/>
  <c r="F28" i="22"/>
  <c r="F13" i="9" s="1"/>
  <c r="G28" i="22"/>
  <c r="H28" i="22" s="1"/>
  <c r="I28" i="22"/>
  <c r="A29" i="22"/>
  <c r="A30" i="22"/>
  <c r="A3" i="23"/>
  <c r="A5" i="23"/>
  <c r="F33" i="23"/>
  <c r="E14" i="9" s="1"/>
  <c r="C14" i="8" s="1"/>
  <c r="J14" i="8" s="1"/>
  <c r="G33" i="23"/>
  <c r="H33" i="23"/>
  <c r="I33" i="23"/>
  <c r="J33" i="23"/>
  <c r="K33" i="23"/>
  <c r="L33" i="23"/>
  <c r="N33" i="23"/>
  <c r="M32" i="23"/>
  <c r="A34" i="23"/>
  <c r="A35" i="23"/>
  <c r="A3" i="24"/>
  <c r="A5" i="24"/>
  <c r="C7" i="24"/>
  <c r="A24" i="24"/>
  <c r="A25" i="24"/>
  <c r="A3" i="25"/>
  <c r="A5" i="25"/>
  <c r="N8" i="25"/>
  <c r="N9" i="25"/>
  <c r="N10" i="25"/>
  <c r="N11" i="25"/>
  <c r="N12" i="25"/>
  <c r="N13" i="25"/>
  <c r="N14" i="25"/>
  <c r="N15" i="25"/>
  <c r="N16" i="25"/>
  <c r="N17" i="25"/>
  <c r="N18" i="25"/>
  <c r="N19" i="25"/>
  <c r="N20" i="25"/>
  <c r="N25" i="25"/>
  <c r="N26" i="25"/>
  <c r="N27" i="25"/>
  <c r="N28" i="25"/>
  <c r="N29" i="25"/>
  <c r="E30" i="25"/>
  <c r="I30" i="25"/>
  <c r="D7" i="24" s="1"/>
  <c r="G7" i="24" s="1"/>
  <c r="L30" i="25"/>
  <c r="E7" i="24" s="1"/>
  <c r="M30" i="25"/>
  <c r="M31" i="25"/>
  <c r="N31" i="25"/>
  <c r="F32" i="25"/>
  <c r="A33" i="25"/>
  <c r="A34" i="25"/>
  <c r="A3" i="26"/>
  <c r="A4" i="26"/>
  <c r="E29" i="26"/>
  <c r="F29" i="26"/>
  <c r="C8" i="24" s="1"/>
  <c r="I29" i="26"/>
  <c r="L29" i="26"/>
  <c r="E8" i="24" s="1"/>
  <c r="M30" i="26"/>
  <c r="N30" i="26"/>
  <c r="A32" i="26"/>
  <c r="A33" i="26"/>
  <c r="A3" i="27"/>
  <c r="A5" i="27"/>
  <c r="E8" i="27"/>
  <c r="H8" i="27"/>
  <c r="N8" i="27"/>
  <c r="E9" i="27"/>
  <c r="H9" i="27"/>
  <c r="N9" i="27"/>
  <c r="E10" i="27"/>
  <c r="H10" i="27"/>
  <c r="N10" i="27"/>
  <c r="E11" i="27"/>
  <c r="H11" i="27"/>
  <c r="N11" i="27"/>
  <c r="E12" i="27"/>
  <c r="H12" i="27"/>
  <c r="N12" i="27"/>
  <c r="E13" i="27"/>
  <c r="H13" i="27"/>
  <c r="N13" i="27"/>
  <c r="E14" i="27"/>
  <c r="H14" i="27"/>
  <c r="N14" i="27"/>
  <c r="E15" i="27"/>
  <c r="H15" i="27"/>
  <c r="N15" i="27"/>
  <c r="E16" i="27"/>
  <c r="H16" i="27"/>
  <c r="N16" i="27"/>
  <c r="E17" i="27"/>
  <c r="H17" i="27"/>
  <c r="N17" i="27"/>
  <c r="E18" i="27"/>
  <c r="H18" i="27"/>
  <c r="N18" i="27"/>
  <c r="E19" i="27"/>
  <c r="H19" i="27"/>
  <c r="N19" i="27"/>
  <c r="E20" i="27"/>
  <c r="H20" i="27"/>
  <c r="N20" i="27"/>
  <c r="E21" i="27"/>
  <c r="H21" i="27"/>
  <c r="N21" i="27"/>
  <c r="E22" i="27"/>
  <c r="H22" i="27"/>
  <c r="N22" i="27"/>
  <c r="E23" i="27"/>
  <c r="H23" i="27"/>
  <c r="N23" i="27"/>
  <c r="E24" i="27"/>
  <c r="H24" i="27"/>
  <c r="N24" i="27"/>
  <c r="E25" i="27"/>
  <c r="H25" i="27"/>
  <c r="N25" i="27"/>
  <c r="E26" i="27"/>
  <c r="H26" i="27"/>
  <c r="I26" i="27"/>
  <c r="N26" i="27" s="1"/>
  <c r="L26" i="27"/>
  <c r="M26" i="27" s="1"/>
  <c r="M27" i="27"/>
  <c r="N27" i="27"/>
  <c r="F28" i="27"/>
  <c r="A29" i="27"/>
  <c r="A30" i="27"/>
  <c r="A3" i="28"/>
  <c r="A5" i="28"/>
  <c r="F8" i="28"/>
  <c r="I8" i="28"/>
  <c r="O8" i="28"/>
  <c r="F9" i="28"/>
  <c r="I9" i="28"/>
  <c r="O9" i="28"/>
  <c r="F10" i="28"/>
  <c r="I10" i="28"/>
  <c r="O10" i="28"/>
  <c r="F11" i="28"/>
  <c r="I11" i="28"/>
  <c r="O11" i="28"/>
  <c r="F12" i="28"/>
  <c r="I12" i="28"/>
  <c r="O12" i="28"/>
  <c r="F13" i="28"/>
  <c r="I13" i="28"/>
  <c r="O13" i="28"/>
  <c r="F14" i="28"/>
  <c r="I14" i="28"/>
  <c r="O14" i="28"/>
  <c r="F15" i="28"/>
  <c r="I15" i="28"/>
  <c r="O15" i="28"/>
  <c r="F16" i="28"/>
  <c r="I16" i="28"/>
  <c r="O16" i="28"/>
  <c r="F17" i="28"/>
  <c r="I17" i="28"/>
  <c r="O17" i="28"/>
  <c r="F18" i="28"/>
  <c r="I18" i="28"/>
  <c r="O18" i="28"/>
  <c r="F19" i="28"/>
  <c r="I19" i="28"/>
  <c r="O19" i="28"/>
  <c r="F20" i="28"/>
  <c r="I20" i="28"/>
  <c r="O20" i="28"/>
  <c r="F21" i="28"/>
  <c r="I21" i="28"/>
  <c r="O21" i="28"/>
  <c r="F22" i="28"/>
  <c r="I22" i="28"/>
  <c r="O22" i="28"/>
  <c r="F23" i="28"/>
  <c r="I23" i="28"/>
  <c r="O23" i="28"/>
  <c r="F24" i="28"/>
  <c r="I24" i="28"/>
  <c r="O24" i="28"/>
  <c r="F25" i="28"/>
  <c r="I25" i="28"/>
  <c r="O25" i="28"/>
  <c r="F26" i="28"/>
  <c r="I26" i="28"/>
  <c r="J26" i="28"/>
  <c r="M26" i="28"/>
  <c r="M28" i="28" s="1"/>
  <c r="N26" i="28"/>
  <c r="O26" i="28"/>
  <c r="N27" i="28"/>
  <c r="O27" i="28"/>
  <c r="G28" i="28"/>
  <c r="J28" i="28"/>
  <c r="O28" i="28" s="1"/>
  <c r="A29" i="28"/>
  <c r="A30" i="28"/>
  <c r="A3" i="29"/>
  <c r="A5" i="29"/>
  <c r="E102" i="29"/>
  <c r="H102" i="29"/>
  <c r="N102" i="29"/>
  <c r="E103" i="29"/>
  <c r="F103" i="29"/>
  <c r="H103" i="29"/>
  <c r="I103" i="29"/>
  <c r="L103" i="29"/>
  <c r="L105" i="29" s="1"/>
  <c r="E21" i="24" s="1"/>
  <c r="E23" i="24" s="1"/>
  <c r="G15" i="9" s="1"/>
  <c r="M103" i="29"/>
  <c r="A106" i="29"/>
  <c r="A107" i="29"/>
  <c r="A3" i="30"/>
  <c r="A5" i="30"/>
  <c r="N8" i="30"/>
  <c r="N9" i="30"/>
  <c r="N10" i="30"/>
  <c r="N11" i="30"/>
  <c r="N12" i="30"/>
  <c r="E13" i="30"/>
  <c r="H13" i="30"/>
  <c r="N13" i="30"/>
  <c r="E14" i="30"/>
  <c r="H14" i="30"/>
  <c r="N14" i="30"/>
  <c r="E15" i="30"/>
  <c r="H15" i="30"/>
  <c r="N15" i="30"/>
  <c r="E16" i="30"/>
  <c r="H16" i="30"/>
  <c r="N16" i="30"/>
  <c r="E17" i="30"/>
  <c r="H17" i="30"/>
  <c r="N17" i="30"/>
  <c r="E18" i="30"/>
  <c r="H18" i="30"/>
  <c r="N18" i="30"/>
  <c r="E19" i="30"/>
  <c r="H19" i="30"/>
  <c r="N19" i="30"/>
  <c r="E20" i="30"/>
  <c r="H20" i="30"/>
  <c r="N20" i="30"/>
  <c r="E21" i="30"/>
  <c r="H21" i="30"/>
  <c r="N21" i="30"/>
  <c r="E22" i="30"/>
  <c r="H22" i="30"/>
  <c r="N22" i="30"/>
  <c r="E23" i="30"/>
  <c r="H23" i="30"/>
  <c r="N23" i="30"/>
  <c r="E24" i="30"/>
  <c r="H24" i="30"/>
  <c r="N24" i="30"/>
  <c r="E25" i="30"/>
  <c r="H25" i="30"/>
  <c r="N25" i="30"/>
  <c r="E26" i="30"/>
  <c r="H26" i="30"/>
  <c r="I26" i="30"/>
  <c r="L26" i="30"/>
  <c r="M27" i="30"/>
  <c r="N27" i="30"/>
  <c r="F28" i="30"/>
  <c r="L28" i="30"/>
  <c r="A29" i="30"/>
  <c r="A30" i="30"/>
  <c r="A3" i="31"/>
  <c r="A5" i="31"/>
  <c r="F8" i="31"/>
  <c r="I8" i="31"/>
  <c r="O8" i="31"/>
  <c r="F9" i="31"/>
  <c r="I9" i="31"/>
  <c r="O9" i="31"/>
  <c r="F10" i="31"/>
  <c r="I10" i="31"/>
  <c r="O10" i="31"/>
  <c r="F11" i="31"/>
  <c r="I11" i="31"/>
  <c r="O11" i="31"/>
  <c r="F12" i="31"/>
  <c r="I12" i="31"/>
  <c r="O12" i="31"/>
  <c r="F13" i="31"/>
  <c r="I13" i="31"/>
  <c r="O13" i="31"/>
  <c r="F14" i="31"/>
  <c r="I14" i="31"/>
  <c r="O14" i="31"/>
  <c r="F15" i="31"/>
  <c r="I15" i="31"/>
  <c r="O15" i="31"/>
  <c r="F16" i="31"/>
  <c r="I16" i="31"/>
  <c r="O16" i="31"/>
  <c r="F17" i="31"/>
  <c r="I17" i="31"/>
  <c r="O17" i="31"/>
  <c r="F18" i="31"/>
  <c r="I18" i="31"/>
  <c r="O18" i="31"/>
  <c r="F19" i="31"/>
  <c r="I19" i="31"/>
  <c r="O19" i="31"/>
  <c r="F20" i="31"/>
  <c r="I20" i="31"/>
  <c r="O20" i="31"/>
  <c r="F21" i="31"/>
  <c r="I21" i="31"/>
  <c r="O21" i="31"/>
  <c r="F22" i="31"/>
  <c r="I22" i="31"/>
  <c r="O22" i="31"/>
  <c r="F23" i="31"/>
  <c r="I23" i="31"/>
  <c r="O23" i="31"/>
  <c r="F24" i="31"/>
  <c r="I24" i="31"/>
  <c r="O24" i="31"/>
  <c r="F25" i="31"/>
  <c r="I25" i="31"/>
  <c r="O25" i="31"/>
  <c r="F26" i="31"/>
  <c r="I26" i="31"/>
  <c r="J26" i="31"/>
  <c r="M26" i="31"/>
  <c r="N27" i="31"/>
  <c r="O27" i="31"/>
  <c r="G28" i="31"/>
  <c r="M28" i="31"/>
  <c r="A29" i="31"/>
  <c r="J29" i="31"/>
  <c r="A30" i="31"/>
  <c r="A3" i="32"/>
  <c r="A5" i="32"/>
  <c r="O8" i="32"/>
  <c r="O9" i="32"/>
  <c r="O10" i="32"/>
  <c r="O11" i="32"/>
  <c r="O12" i="32"/>
  <c r="O13" i="32"/>
  <c r="O14" i="32"/>
  <c r="O15" i="32"/>
  <c r="O16" i="32"/>
  <c r="O17" i="32"/>
  <c r="O18" i="32"/>
  <c r="O19" i="32"/>
  <c r="O20" i="32"/>
  <c r="O21" i="32"/>
  <c r="O22" i="32"/>
  <c r="O23" i="32"/>
  <c r="O24" i="32"/>
  <c r="O25" i="32"/>
  <c r="I26" i="32"/>
  <c r="O26" i="32" s="1"/>
  <c r="M26" i="32"/>
  <c r="M28" i="32" s="1"/>
  <c r="N26" i="32"/>
  <c r="N27" i="32"/>
  <c r="O27" i="32"/>
  <c r="G28" i="32"/>
  <c r="A29" i="32"/>
  <c r="A30" i="32"/>
  <c r="A3" i="33"/>
  <c r="A5" i="33"/>
  <c r="I7" i="33"/>
  <c r="I8" i="33"/>
  <c r="I9" i="33"/>
  <c r="I10" i="33"/>
  <c r="I11" i="33"/>
  <c r="I12" i="33"/>
  <c r="I13" i="33"/>
  <c r="I14" i="33"/>
  <c r="I15" i="33"/>
  <c r="I16" i="33"/>
  <c r="I17" i="33"/>
  <c r="I18" i="33"/>
  <c r="I19" i="33"/>
  <c r="I20" i="33"/>
  <c r="I21" i="33"/>
  <c r="I22" i="33"/>
  <c r="I23" i="33"/>
  <c r="I24" i="33"/>
  <c r="I25" i="33"/>
  <c r="I26" i="33"/>
  <c r="I27" i="33"/>
  <c r="E28" i="33"/>
  <c r="E16" i="9" s="1"/>
  <c r="C16" i="8" s="1"/>
  <c r="J16" i="8" s="1"/>
  <c r="F28" i="33"/>
  <c r="G28" i="33"/>
  <c r="A29" i="33"/>
  <c r="A30" i="33"/>
  <c r="A3" i="34"/>
  <c r="A5" i="34"/>
  <c r="I17" i="34"/>
  <c r="I18" i="34"/>
  <c r="I19" i="34"/>
  <c r="I20" i="34"/>
  <c r="I21" i="34"/>
  <c r="I22" i="34"/>
  <c r="I23" i="34"/>
  <c r="I24" i="34"/>
  <c r="I25" i="34"/>
  <c r="E26" i="34"/>
  <c r="E17" i="9" s="1"/>
  <c r="C17" i="8" s="1"/>
  <c r="F26" i="34"/>
  <c r="F17" i="9" s="1"/>
  <c r="E17" i="8" s="1"/>
  <c r="G26" i="34"/>
  <c r="G17" i="9" s="1"/>
  <c r="F17" i="8" s="1"/>
  <c r="G17" i="8" s="1"/>
  <c r="A27" i="34"/>
  <c r="A28" i="34"/>
  <c r="A3" i="35"/>
  <c r="A5" i="35"/>
  <c r="A25" i="35"/>
  <c r="A26" i="35"/>
  <c r="A3" i="36"/>
  <c r="A5" i="36"/>
  <c r="D7" i="36"/>
  <c r="G7" i="36" s="1"/>
  <c r="D8" i="36"/>
  <c r="G8" i="36" s="1"/>
  <c r="D27" i="36"/>
  <c r="E78" i="8" s="1"/>
  <c r="E27" i="36"/>
  <c r="F78" i="8" s="1"/>
  <c r="A29" i="36"/>
  <c r="E29" i="36"/>
  <c r="A30" i="36"/>
  <c r="A3" i="37"/>
  <c r="A5" i="37"/>
  <c r="L7" i="37"/>
  <c r="L8" i="37"/>
  <c r="L9" i="37"/>
  <c r="L10" i="37"/>
  <c r="L11" i="37"/>
  <c r="L12" i="37"/>
  <c r="L13" i="37"/>
  <c r="L14" i="37"/>
  <c r="L15" i="37"/>
  <c r="L16" i="37"/>
  <c r="L17" i="37"/>
  <c r="L18" i="37"/>
  <c r="L19" i="37"/>
  <c r="L20" i="37"/>
  <c r="L21" i="37"/>
  <c r="L22" i="37"/>
  <c r="L23" i="37"/>
  <c r="L24" i="37"/>
  <c r="L25" i="37"/>
  <c r="I26" i="37"/>
  <c r="J26" i="37"/>
  <c r="E7" i="36" s="1"/>
  <c r="K26" i="37"/>
  <c r="L26" i="37"/>
  <c r="K27" i="37"/>
  <c r="L27" i="37"/>
  <c r="H28" i="37"/>
  <c r="C7" i="36" s="1"/>
  <c r="I28" i="37"/>
  <c r="L28" i="37" s="1"/>
  <c r="A29" i="37"/>
  <c r="A30" i="37"/>
  <c r="A3" i="38"/>
  <c r="A5" i="38"/>
  <c r="K7" i="38"/>
  <c r="K8" i="38"/>
  <c r="K9" i="38"/>
  <c r="K10" i="38"/>
  <c r="K11" i="38"/>
  <c r="K12" i="38"/>
  <c r="K13" i="38"/>
  <c r="K14" i="38"/>
  <c r="K15" i="38"/>
  <c r="K16" i="38"/>
  <c r="K17" i="38"/>
  <c r="K18" i="38"/>
  <c r="K19" i="38"/>
  <c r="K20" i="38"/>
  <c r="K21" i="38"/>
  <c r="K22" i="38"/>
  <c r="K23" i="38"/>
  <c r="K24" i="38"/>
  <c r="K25" i="38"/>
  <c r="H26" i="38"/>
  <c r="K26" i="38" s="1"/>
  <c r="I26" i="38"/>
  <c r="E8" i="36" s="1"/>
  <c r="F8" i="36" s="1"/>
  <c r="J26" i="38"/>
  <c r="J27" i="38"/>
  <c r="K27" i="38"/>
  <c r="G28" i="38"/>
  <c r="C8" i="36" s="1"/>
  <c r="A29" i="38"/>
  <c r="A30" i="38"/>
  <c r="A3" i="39"/>
  <c r="A5" i="39"/>
  <c r="K7" i="39"/>
  <c r="K8" i="39"/>
  <c r="K9" i="39"/>
  <c r="K10" i="39"/>
  <c r="K11" i="39"/>
  <c r="K12" i="39"/>
  <c r="K13" i="39"/>
  <c r="K14" i="39"/>
  <c r="K15" i="39"/>
  <c r="K16" i="39"/>
  <c r="K17" i="39"/>
  <c r="K18" i="39"/>
  <c r="K19" i="39"/>
  <c r="K20" i="39"/>
  <c r="K21" i="39"/>
  <c r="K22" i="39"/>
  <c r="K23" i="39"/>
  <c r="K24" i="39"/>
  <c r="K25" i="39"/>
  <c r="H26" i="39"/>
  <c r="I26" i="39"/>
  <c r="E9" i="36" s="1"/>
  <c r="J27" i="39"/>
  <c r="K27" i="39"/>
  <c r="G28" i="39"/>
  <c r="C9" i="36" s="1"/>
  <c r="I28" i="39"/>
  <c r="A29" i="39"/>
  <c r="A30" i="39"/>
  <c r="A3" i="40"/>
  <c r="A5" i="40"/>
  <c r="K7" i="40"/>
  <c r="K8" i="40"/>
  <c r="K9" i="40"/>
  <c r="K10" i="40"/>
  <c r="K11" i="40"/>
  <c r="K12" i="40"/>
  <c r="K13" i="40"/>
  <c r="K14" i="40"/>
  <c r="K15" i="40"/>
  <c r="K16" i="40"/>
  <c r="K17" i="40"/>
  <c r="K18" i="40"/>
  <c r="K19" i="40"/>
  <c r="K20" i="40"/>
  <c r="K21" i="40"/>
  <c r="K22" i="40"/>
  <c r="K23" i="40"/>
  <c r="K24" i="40"/>
  <c r="K25" i="40"/>
  <c r="G26" i="40"/>
  <c r="G28" i="40" s="1"/>
  <c r="C8" i="35" s="1"/>
  <c r="C21" i="8" s="1"/>
  <c r="H26" i="40"/>
  <c r="I26" i="40"/>
  <c r="J26" i="40" s="1"/>
  <c r="J27" i="40"/>
  <c r="K27" i="40"/>
  <c r="A29" i="40"/>
  <c r="A30" i="40"/>
  <c r="A3" i="41"/>
  <c r="A5" i="41"/>
  <c r="I7" i="41"/>
  <c r="I8" i="41"/>
  <c r="I9" i="41"/>
  <c r="I10" i="41"/>
  <c r="I11" i="41"/>
  <c r="I12" i="41"/>
  <c r="I13" i="41"/>
  <c r="I14" i="41"/>
  <c r="I15" i="41"/>
  <c r="I16" i="41"/>
  <c r="I17" i="41"/>
  <c r="I18" i="41"/>
  <c r="I19" i="41"/>
  <c r="I20" i="41"/>
  <c r="I21" i="41"/>
  <c r="I22" i="41"/>
  <c r="I23" i="41"/>
  <c r="I24" i="41"/>
  <c r="E25" i="41"/>
  <c r="F25" i="41"/>
  <c r="G25" i="41"/>
  <c r="H26" i="41"/>
  <c r="I26" i="41"/>
  <c r="E27" i="41"/>
  <c r="C9" i="35" s="1"/>
  <c r="C22" i="8" s="1"/>
  <c r="G27" i="41"/>
  <c r="E9" i="35" s="1"/>
  <c r="F22" i="8" s="1"/>
  <c r="A28" i="41"/>
  <c r="F28" i="41"/>
  <c r="A29" i="41"/>
  <c r="A3" i="42"/>
  <c r="A5" i="42"/>
  <c r="J7" i="42"/>
  <c r="J8" i="42"/>
  <c r="J9" i="42"/>
  <c r="J10" i="42"/>
  <c r="J11" i="42"/>
  <c r="J12" i="42"/>
  <c r="J13" i="42"/>
  <c r="J14" i="42"/>
  <c r="J15" i="42"/>
  <c r="J16" i="42"/>
  <c r="J17" i="42"/>
  <c r="J18" i="42"/>
  <c r="J19" i="42"/>
  <c r="J20" i="42"/>
  <c r="J21" i="42"/>
  <c r="J22" i="42"/>
  <c r="J23" i="42"/>
  <c r="J24" i="42"/>
  <c r="J25" i="42"/>
  <c r="F26" i="42"/>
  <c r="G26" i="42"/>
  <c r="H26" i="42"/>
  <c r="I27" i="42"/>
  <c r="J27" i="42"/>
  <c r="F28" i="42"/>
  <c r="C10" i="35" s="1"/>
  <c r="C23" i="8" s="1"/>
  <c r="J23" i="8" s="1"/>
  <c r="H28" i="42"/>
  <c r="E10" i="35" s="1"/>
  <c r="F23" i="8" s="1"/>
  <c r="A29" i="42"/>
  <c r="A30" i="42"/>
  <c r="A3" i="43"/>
  <c r="A5" i="43"/>
  <c r="I8" i="43"/>
  <c r="F9" i="43"/>
  <c r="J9" i="43"/>
  <c r="L9" i="43"/>
  <c r="J10" i="43"/>
  <c r="L10" i="43"/>
  <c r="J11" i="43"/>
  <c r="L11" i="43"/>
  <c r="L12" i="43"/>
  <c r="M12" i="43"/>
  <c r="L13" i="43"/>
  <c r="M13" i="43"/>
  <c r="L14" i="43"/>
  <c r="M14" i="43"/>
  <c r="L15" i="43"/>
  <c r="M15" i="43"/>
  <c r="L16" i="43"/>
  <c r="M16" i="43"/>
  <c r="L17" i="43"/>
  <c r="M17" i="43"/>
  <c r="L18" i="43"/>
  <c r="M18" i="43"/>
  <c r="L19" i="43"/>
  <c r="M19" i="43"/>
  <c r="L20" i="43"/>
  <c r="M20" i="43"/>
  <c r="L21" i="43"/>
  <c r="M21" i="43"/>
  <c r="L22" i="43"/>
  <c r="M22" i="43"/>
  <c r="L23" i="43"/>
  <c r="M23" i="43"/>
  <c r="L24" i="43"/>
  <c r="M24" i="43"/>
  <c r="L25" i="43"/>
  <c r="M25" i="43"/>
  <c r="F27" i="43"/>
  <c r="E81" i="8" s="1"/>
  <c r="I27" i="43"/>
  <c r="F81" i="8" s="1"/>
  <c r="L27" i="43"/>
  <c r="M27" i="43"/>
  <c r="A29" i="43"/>
  <c r="A30" i="43"/>
  <c r="A4" i="44"/>
  <c r="AD9" i="44"/>
  <c r="AD10" i="44"/>
  <c r="AD11" i="44"/>
  <c r="AD12" i="44"/>
  <c r="AD13" i="44"/>
  <c r="AD14" i="44"/>
  <c r="AD15" i="44"/>
  <c r="AD16" i="44"/>
  <c r="AD17" i="44"/>
  <c r="AD18" i="44"/>
  <c r="AD19" i="44"/>
  <c r="AD20" i="44"/>
  <c r="AD21" i="44"/>
  <c r="AD22" i="44"/>
  <c r="AD23" i="44"/>
  <c r="AD24" i="44"/>
  <c r="V25" i="44"/>
  <c r="V27" i="44" s="1"/>
  <c r="C8" i="43" s="1"/>
  <c r="C26" i="43" s="1"/>
  <c r="C28" i="43" s="1"/>
  <c r="W25" i="44"/>
  <c r="W27" i="44" s="1"/>
  <c r="D8" i="43" s="1"/>
  <c r="X25" i="44"/>
  <c r="E8" i="43" s="1"/>
  <c r="Y25" i="44"/>
  <c r="Z25" i="44"/>
  <c r="Z27" i="44" s="1"/>
  <c r="AB25" i="44"/>
  <c r="AC26" i="44"/>
  <c r="AD26" i="44"/>
  <c r="AB27" i="44"/>
  <c r="A28" i="44"/>
  <c r="A29" i="44"/>
  <c r="A4" i="45"/>
  <c r="AB9" i="45"/>
  <c r="AB10" i="45"/>
  <c r="AB11" i="45"/>
  <c r="AB12" i="45"/>
  <c r="AB13" i="45"/>
  <c r="AB14" i="45"/>
  <c r="AB15" i="45"/>
  <c r="AB16" i="45"/>
  <c r="AB17" i="45"/>
  <c r="AB18" i="45"/>
  <c r="AB19" i="45"/>
  <c r="AB20" i="45"/>
  <c r="AB21" i="45"/>
  <c r="AB22" i="45"/>
  <c r="AB23" i="45"/>
  <c r="AB24" i="45"/>
  <c r="AB25" i="45"/>
  <c r="AB26" i="45"/>
  <c r="X27" i="45"/>
  <c r="D9" i="43" s="1"/>
  <c r="Y27" i="45"/>
  <c r="AB27" i="45" s="1"/>
  <c r="Z27" i="45"/>
  <c r="I9" i="43" s="1"/>
  <c r="A28" i="45"/>
  <c r="A29" i="45"/>
  <c r="A4" i="46"/>
  <c r="Q8" i="46"/>
  <c r="Q9" i="46"/>
  <c r="Q10" i="46"/>
  <c r="Q11" i="46"/>
  <c r="Q12" i="46"/>
  <c r="Q13" i="46"/>
  <c r="Q14" i="46"/>
  <c r="Q15" i="46"/>
  <c r="Q16" i="46"/>
  <c r="Q17" i="46"/>
  <c r="Q18" i="46"/>
  <c r="Q19" i="46"/>
  <c r="Q20" i="46"/>
  <c r="Q21" i="46"/>
  <c r="Q22" i="46"/>
  <c r="Q23" i="46"/>
  <c r="Q24" i="46"/>
  <c r="L25" i="46"/>
  <c r="L27" i="46" s="1"/>
  <c r="M25" i="46"/>
  <c r="M27" i="46" s="1"/>
  <c r="D10" i="43" s="1"/>
  <c r="N25" i="46"/>
  <c r="F10" i="43" s="1"/>
  <c r="M10" i="43" s="1"/>
  <c r="O25" i="46"/>
  <c r="I10" i="43" s="1"/>
  <c r="P26" i="46"/>
  <c r="Q26" i="46"/>
  <c r="O27" i="46"/>
  <c r="A28" i="46"/>
  <c r="A29" i="46"/>
  <c r="A4" i="47"/>
  <c r="Q8" i="47"/>
  <c r="Q9" i="47"/>
  <c r="Q10" i="47"/>
  <c r="Q11" i="47"/>
  <c r="Q12" i="47"/>
  <c r="Q13" i="47"/>
  <c r="Q14" i="47"/>
  <c r="Q15" i="47"/>
  <c r="Q16" i="47"/>
  <c r="Q17" i="47"/>
  <c r="Q18" i="47"/>
  <c r="Q19" i="47"/>
  <c r="Q20" i="47"/>
  <c r="Q21" i="47"/>
  <c r="Q22" i="47"/>
  <c r="Q23" i="47"/>
  <c r="Q24" i="47"/>
  <c r="Q25" i="47"/>
  <c r="Q26" i="47"/>
  <c r="M27" i="47"/>
  <c r="D11" i="43" s="1"/>
  <c r="N27" i="47"/>
  <c r="Q27" i="47" s="1"/>
  <c r="O27" i="47"/>
  <c r="I11" i="43" s="1"/>
  <c r="A28" i="47"/>
  <c r="A29" i="47"/>
  <c r="A3" i="48"/>
  <c r="A5" i="48"/>
  <c r="A22" i="48"/>
  <c r="A23" i="48"/>
  <c r="A3" i="49"/>
  <c r="A5" i="49"/>
  <c r="AB11" i="49"/>
  <c r="AB14" i="49"/>
  <c r="AB15" i="49"/>
  <c r="AB16" i="49"/>
  <c r="AB17" i="49"/>
  <c r="T18" i="49"/>
  <c r="AB18" i="49"/>
  <c r="T19" i="49"/>
  <c r="U19" i="49"/>
  <c r="V19" i="49"/>
  <c r="V21" i="49" s="1"/>
  <c r="D9" i="48" s="1"/>
  <c r="W19" i="49"/>
  <c r="W21" i="49" s="1"/>
  <c r="X19" i="49"/>
  <c r="Y19" i="49"/>
  <c r="Z19" i="49"/>
  <c r="AA19" i="49"/>
  <c r="AA20" i="49"/>
  <c r="AA21" i="49" s="1"/>
  <c r="U21" i="49"/>
  <c r="C9" i="48" s="1"/>
  <c r="A22" i="49"/>
  <c r="H22" i="49"/>
  <c r="A23" i="49"/>
  <c r="A3" i="50"/>
  <c r="A5" i="50"/>
  <c r="Q16" i="50"/>
  <c r="Q17" i="50"/>
  <c r="Q18" i="50"/>
  <c r="Q19" i="50"/>
  <c r="Q20" i="50"/>
  <c r="J21" i="50"/>
  <c r="J23" i="50" s="1"/>
  <c r="K21" i="50"/>
  <c r="K23" i="50" s="1"/>
  <c r="D10" i="48" s="1"/>
  <c r="L21" i="50"/>
  <c r="L23" i="50" s="1"/>
  <c r="E10" i="48" s="1"/>
  <c r="M21" i="50"/>
  <c r="F10" i="48" s="1"/>
  <c r="N21" i="50"/>
  <c r="A24" i="50"/>
  <c r="A25" i="50"/>
  <c r="A3" i="51"/>
  <c r="A5" i="51"/>
  <c r="R8" i="51"/>
  <c r="R9" i="51"/>
  <c r="R10" i="51"/>
  <c r="R11" i="51"/>
  <c r="R12" i="51"/>
  <c r="R13" i="51"/>
  <c r="R14" i="51"/>
  <c r="R15" i="51"/>
  <c r="R16" i="51"/>
  <c r="R17" i="51"/>
  <c r="R18" i="51"/>
  <c r="R19" i="51"/>
  <c r="R20" i="51"/>
  <c r="R21" i="51"/>
  <c r="R22" i="51"/>
  <c r="R23" i="51"/>
  <c r="R24" i="51"/>
  <c r="R25" i="51"/>
  <c r="L26" i="51"/>
  <c r="L28" i="51" s="1"/>
  <c r="M26" i="51"/>
  <c r="M28" i="51" s="1"/>
  <c r="R28" i="51" s="1"/>
  <c r="N26" i="51"/>
  <c r="P26" i="51"/>
  <c r="R26" i="51"/>
  <c r="Q27" i="51"/>
  <c r="R27" i="51"/>
  <c r="J28" i="51"/>
  <c r="C11" i="48" s="1"/>
  <c r="K28" i="51"/>
  <c r="D11" i="48" s="1"/>
  <c r="N28" i="51"/>
  <c r="P28" i="51"/>
  <c r="A29" i="51"/>
  <c r="A30" i="51"/>
  <c r="A3" i="52"/>
  <c r="A5" i="52"/>
  <c r="K48" i="52"/>
  <c r="K50" i="52" s="1"/>
  <c r="C14" i="48" s="1"/>
  <c r="L48" i="52"/>
  <c r="L50" i="52" s="1"/>
  <c r="D14" i="48" s="1"/>
  <c r="M48" i="52"/>
  <c r="N48" i="52"/>
  <c r="F14" i="48" s="1"/>
  <c r="O48" i="52"/>
  <c r="O50" i="52" s="1"/>
  <c r="P48" i="52"/>
  <c r="Q49" i="52"/>
  <c r="R49" i="52"/>
  <c r="A5" i="53"/>
  <c r="K66" i="53"/>
  <c r="K68" i="53" s="1"/>
  <c r="C15" i="48" s="1"/>
  <c r="L66" i="53"/>
  <c r="L68" i="53" s="1"/>
  <c r="D15" i="48" s="1"/>
  <c r="M66" i="53"/>
  <c r="M68" i="53" s="1"/>
  <c r="E15" i="48" s="1"/>
  <c r="N66" i="53"/>
  <c r="F15" i="48" s="1"/>
  <c r="O66" i="53"/>
  <c r="Q66" i="53"/>
  <c r="R66" i="53"/>
  <c r="R68" i="53" s="1"/>
  <c r="R67" i="53"/>
  <c r="S67" i="53"/>
  <c r="A69" i="53"/>
  <c r="A70" i="53"/>
  <c r="A3" i="54"/>
  <c r="A5" i="54"/>
  <c r="K32" i="54"/>
  <c r="K34" i="54" s="1"/>
  <c r="C16" i="48" s="1"/>
  <c r="L32" i="54"/>
  <c r="L34" i="54" s="1"/>
  <c r="D16" i="48" s="1"/>
  <c r="N32" i="54"/>
  <c r="O32" i="54"/>
  <c r="G16" i="48" s="1"/>
  <c r="Q32" i="54"/>
  <c r="Q34" i="54" s="1"/>
  <c r="P34" i="54"/>
  <c r="A35" i="54"/>
  <c r="A36" i="54"/>
  <c r="A3" i="55"/>
  <c r="A5" i="55"/>
  <c r="Q8" i="55"/>
  <c r="Q9" i="55"/>
  <c r="Q10" i="55"/>
  <c r="Q11" i="55"/>
  <c r="Q12" i="55"/>
  <c r="Q13" i="55"/>
  <c r="Q14" i="55"/>
  <c r="Q15" i="55"/>
  <c r="Q16" i="55"/>
  <c r="Q17" i="55"/>
  <c r="Q18" i="55"/>
  <c r="Q19" i="55"/>
  <c r="Q20" i="55"/>
  <c r="Q21" i="55"/>
  <c r="Q22" i="55"/>
  <c r="Q23" i="55"/>
  <c r="Q24" i="55"/>
  <c r="Q25" i="55"/>
  <c r="Q26" i="55"/>
  <c r="J27" i="55"/>
  <c r="C18" i="48" s="1"/>
  <c r="K27" i="55"/>
  <c r="D18" i="48" s="1"/>
  <c r="L27" i="55"/>
  <c r="M27" i="55"/>
  <c r="Q27" i="55" s="1"/>
  <c r="N27" i="55"/>
  <c r="O27" i="55"/>
  <c r="P27" i="55" s="1"/>
  <c r="A28" i="55"/>
  <c r="A29" i="55"/>
  <c r="A3" i="56"/>
  <c r="A5" i="56"/>
  <c r="D27" i="56"/>
  <c r="E84" i="8" s="1"/>
  <c r="H84" i="8" s="1"/>
  <c r="E27" i="56"/>
  <c r="F84" i="8" s="1"/>
  <c r="A29" i="56"/>
  <c r="A30" i="56"/>
  <c r="A3" i="57"/>
  <c r="A5" i="57"/>
  <c r="K7" i="57"/>
  <c r="K8" i="57"/>
  <c r="K9" i="57"/>
  <c r="K10" i="57"/>
  <c r="K11" i="57"/>
  <c r="K12" i="57"/>
  <c r="K13" i="57"/>
  <c r="K14" i="57"/>
  <c r="K15" i="57"/>
  <c r="K16" i="57"/>
  <c r="K17" i="57"/>
  <c r="K18" i="57"/>
  <c r="K19" i="57"/>
  <c r="K20" i="57"/>
  <c r="K21" i="57"/>
  <c r="K22" i="57"/>
  <c r="K23" i="57"/>
  <c r="K24" i="57"/>
  <c r="K25" i="57"/>
  <c r="H26" i="57"/>
  <c r="D7" i="56" s="1"/>
  <c r="G7" i="56" s="1"/>
  <c r="I26" i="57"/>
  <c r="J27" i="57"/>
  <c r="K27" i="57"/>
  <c r="G28" i="57"/>
  <c r="C7" i="56" s="1"/>
  <c r="I28" i="57"/>
  <c r="A29" i="57"/>
  <c r="A30" i="57"/>
  <c r="A3" i="58"/>
  <c r="A5" i="58"/>
  <c r="R8" i="58"/>
  <c r="R9" i="58"/>
  <c r="R10" i="58"/>
  <c r="R11" i="58"/>
  <c r="R12" i="58"/>
  <c r="R13" i="58"/>
  <c r="R14" i="58"/>
  <c r="R15" i="58"/>
  <c r="R16" i="58"/>
  <c r="R17" i="58"/>
  <c r="R18" i="58"/>
  <c r="R19" i="58"/>
  <c r="R20" i="58"/>
  <c r="R21" i="58"/>
  <c r="R22" i="58"/>
  <c r="R23" i="58"/>
  <c r="R24" i="58"/>
  <c r="R25" i="58"/>
  <c r="L26" i="58"/>
  <c r="D8" i="56" s="1"/>
  <c r="G8" i="56" s="1"/>
  <c r="P26" i="58"/>
  <c r="E8" i="56" s="1"/>
  <c r="F8" i="56" s="1"/>
  <c r="Q26" i="58"/>
  <c r="R26" i="58"/>
  <c r="Q27" i="58"/>
  <c r="R27" i="58"/>
  <c r="H28" i="58"/>
  <c r="C8" i="56" s="1"/>
  <c r="L28" i="58"/>
  <c r="R28" i="58" s="1"/>
  <c r="A29" i="58"/>
  <c r="A30" i="58"/>
  <c r="A3" i="59"/>
  <c r="A5" i="59"/>
  <c r="O8" i="59"/>
  <c r="O9" i="59"/>
  <c r="O10" i="59"/>
  <c r="O11" i="59"/>
  <c r="O12" i="59"/>
  <c r="O13" i="59"/>
  <c r="O14" i="59"/>
  <c r="O15" i="59"/>
  <c r="O16" i="59"/>
  <c r="O17" i="59"/>
  <c r="O18" i="59"/>
  <c r="O19" i="59"/>
  <c r="O20" i="59"/>
  <c r="O21" i="59"/>
  <c r="O22" i="59"/>
  <c r="O23" i="59"/>
  <c r="O24" i="59"/>
  <c r="O25" i="59"/>
  <c r="G26" i="59"/>
  <c r="G28" i="59" s="1"/>
  <c r="C14" i="35" s="1"/>
  <c r="C27" i="8" s="1"/>
  <c r="J26" i="59"/>
  <c r="O26" i="59" s="1"/>
  <c r="M26" i="59"/>
  <c r="N26" i="59" s="1"/>
  <c r="N27" i="59"/>
  <c r="O27" i="59"/>
  <c r="J28" i="59"/>
  <c r="O28" i="59" s="1"/>
  <c r="A29" i="59"/>
  <c r="A30" i="59"/>
  <c r="A3" i="60"/>
  <c r="A5" i="60"/>
  <c r="H7" i="60"/>
  <c r="H8" i="60"/>
  <c r="H9" i="60"/>
  <c r="H10" i="60"/>
  <c r="H11" i="60"/>
  <c r="H12" i="60"/>
  <c r="H13" i="60"/>
  <c r="H14" i="60"/>
  <c r="H15" i="60"/>
  <c r="H16" i="60"/>
  <c r="H17" i="60"/>
  <c r="H18" i="60"/>
  <c r="H19" i="60"/>
  <c r="H20" i="60"/>
  <c r="H21" i="60"/>
  <c r="H22" i="60"/>
  <c r="H23" i="60"/>
  <c r="H24" i="60"/>
  <c r="H25" i="60"/>
  <c r="H26" i="60"/>
  <c r="H27" i="60"/>
  <c r="D28" i="60"/>
  <c r="C15" i="35" s="1"/>
  <c r="C28" i="8" s="1"/>
  <c r="E28" i="60"/>
  <c r="H28" i="60" s="1"/>
  <c r="F28" i="60"/>
  <c r="A29" i="60"/>
  <c r="A30" i="60"/>
  <c r="A3" i="61"/>
  <c r="A5" i="61"/>
  <c r="O8" i="61"/>
  <c r="O9" i="61"/>
  <c r="O10" i="61"/>
  <c r="O11" i="61"/>
  <c r="O12" i="61"/>
  <c r="O13" i="61"/>
  <c r="O14" i="61"/>
  <c r="O15" i="61"/>
  <c r="O16" i="61"/>
  <c r="O17" i="61"/>
  <c r="O18" i="61"/>
  <c r="O19" i="61"/>
  <c r="O20" i="61"/>
  <c r="O21" i="61"/>
  <c r="O22" i="61"/>
  <c r="O23" i="61"/>
  <c r="O24" i="61"/>
  <c r="O25" i="61"/>
  <c r="G26" i="61"/>
  <c r="H26" i="61"/>
  <c r="H28" i="61" s="1"/>
  <c r="C16" i="35" s="1"/>
  <c r="C29" i="8" s="1"/>
  <c r="I26" i="61"/>
  <c r="I28" i="61" s="1"/>
  <c r="J26" i="61"/>
  <c r="J28" i="61" s="1"/>
  <c r="K26" i="61"/>
  <c r="M26" i="61"/>
  <c r="N26" i="61"/>
  <c r="O26" i="61"/>
  <c r="N27" i="61"/>
  <c r="O27" i="61"/>
  <c r="G28" i="61"/>
  <c r="K28" i="61"/>
  <c r="M28" i="61"/>
  <c r="A29" i="61"/>
  <c r="A30" i="61"/>
  <c r="A3" i="62"/>
  <c r="A5" i="62"/>
  <c r="P8" i="62"/>
  <c r="P9" i="62"/>
  <c r="P10" i="62"/>
  <c r="P11" i="62"/>
  <c r="P12" i="62"/>
  <c r="P13" i="62"/>
  <c r="P14" i="62"/>
  <c r="P15" i="62"/>
  <c r="P16" i="62"/>
  <c r="P17" i="62"/>
  <c r="P18" i="62"/>
  <c r="P19" i="62"/>
  <c r="P20" i="62"/>
  <c r="P21" i="62"/>
  <c r="P22" i="62"/>
  <c r="P23" i="62"/>
  <c r="P24" i="62"/>
  <c r="P25" i="62"/>
  <c r="H26" i="62"/>
  <c r="I26" i="62"/>
  <c r="I28" i="62" s="1"/>
  <c r="C17" i="35" s="1"/>
  <c r="C30" i="8" s="1"/>
  <c r="C20" i="7" s="1"/>
  <c r="J26" i="62"/>
  <c r="J28" i="62" s="1"/>
  <c r="K26" i="62"/>
  <c r="P26" i="62" s="1"/>
  <c r="L26" i="62"/>
  <c r="L28" i="62" s="1"/>
  <c r="N26" i="62"/>
  <c r="N28" i="62" s="1"/>
  <c r="O27" i="62"/>
  <c r="P27" i="62"/>
  <c r="H28" i="62"/>
  <c r="A29" i="62"/>
  <c r="A30" i="62"/>
  <c r="A3" i="63"/>
  <c r="A5" i="63"/>
  <c r="D27" i="63"/>
  <c r="G27" i="63" s="1"/>
  <c r="E27" i="63"/>
  <c r="A29" i="63"/>
  <c r="A30" i="63"/>
  <c r="A3" i="64"/>
  <c r="A5" i="64"/>
  <c r="O8" i="64"/>
  <c r="O9" i="64"/>
  <c r="O10" i="64"/>
  <c r="O11" i="64"/>
  <c r="O12" i="64"/>
  <c r="O13" i="64"/>
  <c r="O14" i="64"/>
  <c r="O15" i="64"/>
  <c r="O16" i="64"/>
  <c r="O17" i="64"/>
  <c r="O18" i="64"/>
  <c r="O19" i="64"/>
  <c r="O20" i="64"/>
  <c r="O21" i="64"/>
  <c r="O22" i="64"/>
  <c r="O23" i="64"/>
  <c r="J24" i="64"/>
  <c r="J26" i="64" s="1"/>
  <c r="K24" i="64"/>
  <c r="K26" i="64" s="1"/>
  <c r="C7" i="63" s="1"/>
  <c r="L24" i="64"/>
  <c r="M24" i="64"/>
  <c r="E7" i="63" s="1"/>
  <c r="O24" i="64"/>
  <c r="N25" i="64"/>
  <c r="O25" i="64"/>
  <c r="L26" i="64"/>
  <c r="O26" i="64" s="1"/>
  <c r="A27" i="64"/>
  <c r="A28" i="64"/>
  <c r="A3" i="65"/>
  <c r="N7" i="65"/>
  <c r="N8" i="65"/>
  <c r="N9" i="65"/>
  <c r="N11" i="65"/>
  <c r="N12" i="65"/>
  <c r="N13" i="65"/>
  <c r="N14" i="65"/>
  <c r="N15" i="65"/>
  <c r="N16" i="65"/>
  <c r="N17" i="65"/>
  <c r="N18" i="65"/>
  <c r="N19" i="65"/>
  <c r="N20" i="65"/>
  <c r="N21" i="65"/>
  <c r="N22" i="65"/>
  <c r="N23" i="65"/>
  <c r="N24" i="65"/>
  <c r="N25" i="65"/>
  <c r="I26" i="65"/>
  <c r="J26" i="65"/>
  <c r="K26" i="65"/>
  <c r="D8" i="63" s="1"/>
  <c r="L26" i="65"/>
  <c r="L28" i="65" s="1"/>
  <c r="N26" i="65"/>
  <c r="M27" i="65"/>
  <c r="N27" i="65"/>
  <c r="J28" i="65"/>
  <c r="C8" i="63" s="1"/>
  <c r="K28" i="65"/>
  <c r="N28" i="65" s="1"/>
  <c r="A29" i="65"/>
  <c r="B29" i="65"/>
  <c r="C29" i="65"/>
  <c r="D29" i="65"/>
  <c r="A30" i="65"/>
  <c r="A3" i="66"/>
  <c r="A5" i="66"/>
  <c r="C9" i="63"/>
  <c r="G19" i="66"/>
  <c r="D9" i="63" s="1"/>
  <c r="I19" i="66"/>
  <c r="E9" i="63" s="1"/>
  <c r="J20" i="66"/>
  <c r="L20" i="66"/>
  <c r="A22" i="66"/>
  <c r="A23" i="66"/>
  <c r="A3" i="67"/>
  <c r="A5" i="67"/>
  <c r="H7" i="67"/>
  <c r="H8" i="67"/>
  <c r="H9" i="67"/>
  <c r="H10" i="67"/>
  <c r="H11" i="67"/>
  <c r="H12" i="67"/>
  <c r="H13" i="67"/>
  <c r="H14" i="67"/>
  <c r="H15" i="67"/>
  <c r="H16" i="67"/>
  <c r="H17" i="67"/>
  <c r="H18" i="67"/>
  <c r="H19" i="67"/>
  <c r="H20" i="67"/>
  <c r="H21" i="67"/>
  <c r="H22" i="67"/>
  <c r="H23" i="67"/>
  <c r="H24" i="67"/>
  <c r="H25" i="67"/>
  <c r="H26" i="67"/>
  <c r="H27" i="67"/>
  <c r="D28" i="67"/>
  <c r="C19" i="35" s="1"/>
  <c r="C32" i="8" s="1"/>
  <c r="J32" i="8" s="1"/>
  <c r="E28" i="67"/>
  <c r="H28" i="67" s="1"/>
  <c r="F28" i="67"/>
  <c r="G28" i="67"/>
  <c r="A29" i="67"/>
  <c r="A30" i="67"/>
  <c r="A3" i="68"/>
  <c r="A5" i="68"/>
  <c r="H7" i="68"/>
  <c r="H8" i="68"/>
  <c r="H9" i="68"/>
  <c r="H10" i="68"/>
  <c r="H11" i="68"/>
  <c r="H12" i="68"/>
  <c r="H13" i="68"/>
  <c r="H14" i="68"/>
  <c r="H15" i="68"/>
  <c r="H16" i="68"/>
  <c r="H17" i="68"/>
  <c r="H18" i="68"/>
  <c r="H19" i="68"/>
  <c r="H20" i="68"/>
  <c r="H21" i="68"/>
  <c r="H22" i="68"/>
  <c r="H23" i="68"/>
  <c r="H24" i="68"/>
  <c r="H25" i="68"/>
  <c r="D26" i="68"/>
  <c r="E26" i="68"/>
  <c r="H26" i="68" s="1"/>
  <c r="F26" i="68"/>
  <c r="F28" i="68" s="1"/>
  <c r="G27" i="68"/>
  <c r="H27" i="68"/>
  <c r="D28" i="68"/>
  <c r="C20" i="35" s="1"/>
  <c r="C33" i="8" s="1"/>
  <c r="A29" i="68"/>
  <c r="A30" i="68"/>
  <c r="A3" i="69"/>
  <c r="A5" i="69"/>
  <c r="K7" i="69"/>
  <c r="K8" i="69"/>
  <c r="K9" i="69"/>
  <c r="K10" i="69"/>
  <c r="K11" i="69"/>
  <c r="K12" i="69"/>
  <c r="K13" i="69"/>
  <c r="K14" i="69"/>
  <c r="K15" i="69"/>
  <c r="K16" i="69"/>
  <c r="K17" i="69"/>
  <c r="K18" i="69"/>
  <c r="K19" i="69"/>
  <c r="K20" i="69"/>
  <c r="K21" i="69"/>
  <c r="K22" i="69"/>
  <c r="K23" i="69"/>
  <c r="K24" i="69"/>
  <c r="K25" i="69"/>
  <c r="K26" i="69"/>
  <c r="K27" i="69"/>
  <c r="F28" i="69"/>
  <c r="G28" i="69"/>
  <c r="I28" i="69"/>
  <c r="A29" i="69"/>
  <c r="A30" i="69"/>
  <c r="A3" i="70"/>
  <c r="A5" i="70"/>
  <c r="H9" i="70"/>
  <c r="H14" i="70"/>
  <c r="H15" i="70"/>
  <c r="H16" i="70"/>
  <c r="H17" i="70"/>
  <c r="H18" i="70"/>
  <c r="H19" i="70"/>
  <c r="H20" i="70"/>
  <c r="H21" i="70"/>
  <c r="H22" i="70"/>
  <c r="H23" i="70"/>
  <c r="H24" i="70"/>
  <c r="H25" i="70"/>
  <c r="H26" i="70"/>
  <c r="H27" i="70"/>
  <c r="H28" i="70"/>
  <c r="H29" i="70"/>
  <c r="H30" i="70"/>
  <c r="H31" i="70"/>
  <c r="D32" i="70"/>
  <c r="E32" i="70"/>
  <c r="C22" i="35" s="1"/>
  <c r="F32" i="70"/>
  <c r="A33" i="70"/>
  <c r="A34" i="70"/>
  <c r="A3" i="71"/>
  <c r="A5" i="71"/>
  <c r="H7" i="71"/>
  <c r="H8" i="71"/>
  <c r="H9" i="71"/>
  <c r="H10" i="71"/>
  <c r="H11" i="71"/>
  <c r="H12" i="71"/>
  <c r="H13" i="71"/>
  <c r="H14" i="71"/>
  <c r="H15" i="71"/>
  <c r="H16" i="71"/>
  <c r="H17" i="71"/>
  <c r="H18" i="71"/>
  <c r="H19" i="71"/>
  <c r="H20" i="71"/>
  <c r="H21" i="71"/>
  <c r="H22" i="71"/>
  <c r="H23" i="71"/>
  <c r="H24" i="71"/>
  <c r="H25" i="71"/>
  <c r="H26" i="71"/>
  <c r="H27" i="71"/>
  <c r="D28" i="71"/>
  <c r="C23" i="35" s="1"/>
  <c r="C36" i="8" s="1"/>
  <c r="E28" i="71"/>
  <c r="H28" i="71" s="1"/>
  <c r="F28" i="71"/>
  <c r="G28" i="71" s="1"/>
  <c r="A29" i="71"/>
  <c r="A30" i="71"/>
  <c r="A3" i="72"/>
  <c r="A5" i="72"/>
  <c r="A25" i="72"/>
  <c r="A26" i="72"/>
  <c r="A3" i="73"/>
  <c r="A5" i="73"/>
  <c r="H20" i="73"/>
  <c r="C7" i="72" s="1"/>
  <c r="C40" i="8" s="1"/>
  <c r="I20" i="73"/>
  <c r="D7" i="72" s="1"/>
  <c r="E40" i="8" s="1"/>
  <c r="K20" i="73"/>
  <c r="E7" i="72" s="1"/>
  <c r="F40" i="8" s="1"/>
  <c r="A21" i="73"/>
  <c r="A22" i="73"/>
  <c r="A3" i="74"/>
  <c r="A5" i="74"/>
  <c r="E28" i="74"/>
  <c r="C8" i="72" s="1"/>
  <c r="C41" i="8" s="1"/>
  <c r="F28" i="74"/>
  <c r="D8" i="72" s="1"/>
  <c r="E41" i="8" s="1"/>
  <c r="G28" i="74"/>
  <c r="E8" i="72" s="1"/>
  <c r="A29" i="74"/>
  <c r="A30" i="74"/>
  <c r="A3" i="75"/>
  <c r="A5" i="75"/>
  <c r="F26" i="75"/>
  <c r="C9" i="72" s="1"/>
  <c r="C42" i="8" s="1"/>
  <c r="J42" i="8" s="1"/>
  <c r="G26" i="75"/>
  <c r="D9" i="72" s="1"/>
  <c r="E42" i="8" s="1"/>
  <c r="L42" i="8" s="1"/>
  <c r="H26" i="75"/>
  <c r="E9" i="72" s="1"/>
  <c r="A27" i="75"/>
  <c r="A28" i="75"/>
  <c r="A3" i="76"/>
  <c r="A5" i="76"/>
  <c r="E29" i="76"/>
  <c r="C10" i="72" s="1"/>
  <c r="C43" i="8" s="1"/>
  <c r="F29" i="76"/>
  <c r="G29" i="76"/>
  <c r="E10" i="72" s="1"/>
  <c r="A30" i="76"/>
  <c r="A31" i="76"/>
  <c r="A3" i="77"/>
  <c r="A5" i="77"/>
  <c r="E34" i="77"/>
  <c r="C11" i="72" s="1"/>
  <c r="C44" i="8" s="1"/>
  <c r="J44" i="8" s="1"/>
  <c r="F34" i="77"/>
  <c r="D11" i="72" s="1"/>
  <c r="G34" i="77"/>
  <c r="E11" i="72" s="1"/>
  <c r="F44" i="8" s="1"/>
  <c r="A35" i="77"/>
  <c r="A36" i="77"/>
  <c r="A3" i="78"/>
  <c r="A5" i="78"/>
  <c r="D28" i="78"/>
  <c r="C12" i="72" s="1"/>
  <c r="C45" i="8" s="1"/>
  <c r="E28" i="78"/>
  <c r="F28" i="78"/>
  <c r="E12" i="72" s="1"/>
  <c r="F45" i="8" s="1"/>
  <c r="A29" i="78"/>
  <c r="A30" i="78"/>
  <c r="A3" i="79"/>
  <c r="A5" i="79"/>
  <c r="E27" i="79"/>
  <c r="F27" i="79"/>
  <c r="D13" i="72" s="1"/>
  <c r="E46" i="8" s="1"/>
  <c r="L46" i="8" s="1"/>
  <c r="G27" i="79"/>
  <c r="E13" i="72" s="1"/>
  <c r="F46" i="8" s="1"/>
  <c r="A28" i="79"/>
  <c r="A29" i="79"/>
  <c r="A3" i="80"/>
  <c r="A5" i="80"/>
  <c r="D26" i="80"/>
  <c r="G26" i="80"/>
  <c r="C14" i="72" s="1"/>
  <c r="C47" i="8" s="1"/>
  <c r="H26" i="80"/>
  <c r="D14" i="72" s="1"/>
  <c r="G14" i="72" s="1"/>
  <c r="I26" i="80"/>
  <c r="E14" i="72" s="1"/>
  <c r="F14" i="72" s="1"/>
  <c r="A27" i="80"/>
  <c r="A28" i="80"/>
  <c r="A3" i="81"/>
  <c r="A5" i="81"/>
  <c r="E28" i="81"/>
  <c r="C15" i="72" s="1"/>
  <c r="C48" i="8" s="1"/>
  <c r="J48" i="8" s="1"/>
  <c r="F28" i="81"/>
  <c r="D15" i="72" s="1"/>
  <c r="G28" i="81"/>
  <c r="E15" i="72" s="1"/>
  <c r="F15" i="72" s="1"/>
  <c r="A29" i="81"/>
  <c r="A30" i="81"/>
  <c r="A3" i="82"/>
  <c r="A5" i="82"/>
  <c r="E50" i="82"/>
  <c r="F50" i="82"/>
  <c r="D16" i="72" s="1"/>
  <c r="G50" i="82"/>
  <c r="E16" i="72" s="1"/>
  <c r="F49" i="8" s="1"/>
  <c r="A51" i="82"/>
  <c r="A52" i="82"/>
  <c r="A3" i="83"/>
  <c r="A5" i="83"/>
  <c r="F28" i="83"/>
  <c r="C17" i="72" s="1"/>
  <c r="C50" i="8" s="1"/>
  <c r="J50" i="8" s="1"/>
  <c r="G28" i="83"/>
  <c r="D17" i="72" s="1"/>
  <c r="H28" i="83"/>
  <c r="E17" i="72" s="1"/>
  <c r="A29" i="83"/>
  <c r="A30" i="83"/>
  <c r="A3" i="84"/>
  <c r="A5" i="84"/>
  <c r="E28" i="84"/>
  <c r="C18" i="72" s="1"/>
  <c r="C51" i="8" s="1"/>
  <c r="F28" i="84"/>
  <c r="D18" i="72" s="1"/>
  <c r="G28" i="84"/>
  <c r="E18" i="72" s="1"/>
  <c r="F51" i="8" s="1"/>
  <c r="A29" i="84"/>
  <c r="A30" i="84"/>
  <c r="A3" i="85"/>
  <c r="A5" i="85"/>
  <c r="A30" i="85"/>
  <c r="A31" i="85"/>
  <c r="A3" i="86"/>
  <c r="A5" i="86"/>
  <c r="H30" i="86"/>
  <c r="C7" i="85" s="1"/>
  <c r="C54" i="8" s="1"/>
  <c r="I30" i="86"/>
  <c r="D7" i="85" s="1"/>
  <c r="G7" i="85" s="1"/>
  <c r="K30" i="86"/>
  <c r="E7" i="85" s="1"/>
  <c r="A31" i="86"/>
  <c r="A32" i="86"/>
  <c r="A3" i="87"/>
  <c r="A5" i="87"/>
  <c r="G28" i="87"/>
  <c r="C8" i="85" s="1"/>
  <c r="H28" i="87"/>
  <c r="D8" i="85" s="1"/>
  <c r="I28" i="87"/>
  <c r="E8" i="85" s="1"/>
  <c r="A29" i="87"/>
  <c r="A30" i="87"/>
  <c r="A3" i="88"/>
  <c r="A5" i="88"/>
  <c r="G26" i="88"/>
  <c r="C9" i="85" s="1"/>
  <c r="C56" i="8" s="1"/>
  <c r="J26" i="88"/>
  <c r="D9" i="85" s="1"/>
  <c r="K26" i="88"/>
  <c r="E9" i="85" s="1"/>
  <c r="A27" i="88"/>
  <c r="A28" i="88"/>
  <c r="A3" i="89"/>
  <c r="A5" i="89"/>
  <c r="D28" i="89"/>
  <c r="C10" i="85" s="1"/>
  <c r="C57" i="8" s="1"/>
  <c r="J57" i="8" s="1"/>
  <c r="E28" i="89"/>
  <c r="D10" i="85" s="1"/>
  <c r="F28" i="89"/>
  <c r="E10" i="85" s="1"/>
  <c r="F57" i="8" s="1"/>
  <c r="A29" i="89"/>
  <c r="A30" i="89"/>
  <c r="A3" i="90"/>
  <c r="A5" i="90"/>
  <c r="E28" i="90"/>
  <c r="C11" i="85" s="1"/>
  <c r="C58" i="8" s="1"/>
  <c r="F28" i="90"/>
  <c r="D11" i="85" s="1"/>
  <c r="G11" i="85" s="1"/>
  <c r="G28" i="90"/>
  <c r="E11" i="85" s="1"/>
  <c r="A29" i="90"/>
  <c r="A30" i="90"/>
  <c r="A3" i="91"/>
  <c r="A5" i="91"/>
  <c r="D28" i="91"/>
  <c r="C12" i="85" s="1"/>
  <c r="C59" i="8" s="1"/>
  <c r="J59" i="8" s="1"/>
  <c r="E28" i="91"/>
  <c r="D12" i="85" s="1"/>
  <c r="F28" i="91"/>
  <c r="E12" i="85" s="1"/>
  <c r="A29" i="91"/>
  <c r="A30" i="91"/>
  <c r="A3" i="92"/>
  <c r="A5" i="92"/>
  <c r="E28" i="92"/>
  <c r="C13" i="85" s="1"/>
  <c r="C60" i="8" s="1"/>
  <c r="F28" i="92"/>
  <c r="D13" i="85" s="1"/>
  <c r="G28" i="92"/>
  <c r="E13" i="85" s="1"/>
  <c r="A29" i="92"/>
  <c r="A30" i="92"/>
  <c r="N24" i="64"/>
  <c r="L31" i="8"/>
  <c r="E22" i="7"/>
  <c r="E18" i="7"/>
  <c r="L32" i="8"/>
  <c r="H30" i="8"/>
  <c r="L28" i="8"/>
  <c r="H27" i="8"/>
  <c r="F31" i="26"/>
  <c r="H18" i="7" l="1"/>
  <c r="J45" i="8"/>
  <c r="J13" i="8"/>
  <c r="L77" i="8"/>
  <c r="H22" i="7"/>
  <c r="J51" i="8"/>
  <c r="J47" i="8"/>
  <c r="J17" i="8"/>
  <c r="H21" i="7"/>
  <c r="H20" i="7"/>
  <c r="D20" i="7"/>
  <c r="H16" i="7"/>
  <c r="E8" i="10"/>
  <c r="E26" i="10" s="1"/>
  <c r="G7" i="9" s="1"/>
  <c r="D8" i="10"/>
  <c r="D12" i="72"/>
  <c r="E45" i="8" s="1"/>
  <c r="I12" i="78"/>
  <c r="C13" i="72"/>
  <c r="C46" i="8" s="1"/>
  <c r="J46" i="8" s="1"/>
  <c r="E35" i="8"/>
  <c r="E25" i="7" s="1"/>
  <c r="F35" i="8"/>
  <c r="F25" i="7" s="1"/>
  <c r="D21" i="35"/>
  <c r="E34" i="8" s="1"/>
  <c r="F34" i="8"/>
  <c r="F24" i="7" s="1"/>
  <c r="C35" i="8"/>
  <c r="C25" i="7" s="1"/>
  <c r="H31" i="8"/>
  <c r="E26" i="7"/>
  <c r="G32" i="8"/>
  <c r="G22" i="7" s="1"/>
  <c r="G31" i="8"/>
  <c r="G21" i="7" s="1"/>
  <c r="L36" i="8"/>
  <c r="L30" i="8"/>
  <c r="L29" i="8"/>
  <c r="C16" i="72"/>
  <c r="C49" i="8" s="1"/>
  <c r="J49" i="8" s="1"/>
  <c r="K28" i="69"/>
  <c r="C8" i="10"/>
  <c r="C26" i="10" s="1"/>
  <c r="E7" i="9" s="1"/>
  <c r="C7" i="8" s="1"/>
  <c r="J11" i="8"/>
  <c r="M50" i="52"/>
  <c r="E14" i="48" s="1"/>
  <c r="E13" i="48" s="1"/>
  <c r="G14" i="48"/>
  <c r="N23" i="50"/>
  <c r="G10" i="48"/>
  <c r="Y21" i="49"/>
  <c r="G9" i="48"/>
  <c r="I31" i="26"/>
  <c r="D8" i="24"/>
  <c r="F8" i="24" s="1"/>
  <c r="D10" i="72"/>
  <c r="F10" i="72" s="1"/>
  <c r="G10" i="72" s="1"/>
  <c r="P50" i="52"/>
  <c r="H14" i="48"/>
  <c r="Z21" i="49"/>
  <c r="H9" i="48"/>
  <c r="H8" i="48" s="1"/>
  <c r="X21" i="49"/>
  <c r="F9" i="48"/>
  <c r="F8" i="48" s="1"/>
  <c r="Q48" i="52"/>
  <c r="C10" i="48"/>
  <c r="C8" i="48" s="1"/>
  <c r="M23" i="50"/>
  <c r="J26" i="18"/>
  <c r="I26" i="18"/>
  <c r="K9" i="43"/>
  <c r="E28" i="14"/>
  <c r="G8" i="9" s="1"/>
  <c r="L35" i="8"/>
  <c r="I21" i="66"/>
  <c r="M28" i="65"/>
  <c r="C26" i="56"/>
  <c r="C28" i="56" s="1"/>
  <c r="C13" i="35" s="1"/>
  <c r="C26" i="8" s="1"/>
  <c r="J26" i="8" s="1"/>
  <c r="Q26" i="51"/>
  <c r="L28" i="27"/>
  <c r="J28" i="21"/>
  <c r="G28" i="18"/>
  <c r="I28" i="18" s="1"/>
  <c r="L28" i="15"/>
  <c r="G13" i="9"/>
  <c r="F13" i="8" s="1"/>
  <c r="L79" i="8"/>
  <c r="G77" i="8"/>
  <c r="G30" i="8"/>
  <c r="G20" i="7" s="1"/>
  <c r="F9" i="72"/>
  <c r="G9" i="72" s="1"/>
  <c r="Q28" i="51"/>
  <c r="X27" i="44"/>
  <c r="K27" i="43"/>
  <c r="I28" i="40"/>
  <c r="I28" i="38"/>
  <c r="N28" i="28"/>
  <c r="I28" i="27"/>
  <c r="N28" i="27" s="1"/>
  <c r="L32" i="25"/>
  <c r="K28" i="15"/>
  <c r="G9" i="9"/>
  <c r="F9" i="8" s="1"/>
  <c r="G29" i="8"/>
  <c r="G19" i="7" s="1"/>
  <c r="L27" i="8"/>
  <c r="F12" i="85"/>
  <c r="F11" i="85"/>
  <c r="F8" i="85"/>
  <c r="E28" i="68"/>
  <c r="H28" i="68" s="1"/>
  <c r="M26" i="64"/>
  <c r="N26" i="64" s="1"/>
  <c r="K28" i="62"/>
  <c r="P28" i="62" s="1"/>
  <c r="G28" i="60"/>
  <c r="P28" i="58"/>
  <c r="Q28" i="58" s="1"/>
  <c r="J26" i="57"/>
  <c r="AA27" i="45"/>
  <c r="H28" i="38"/>
  <c r="K28" i="38" s="1"/>
  <c r="I32" i="25"/>
  <c r="N32" i="25" s="1"/>
  <c r="N30" i="25"/>
  <c r="G79" i="8"/>
  <c r="F22" i="7"/>
  <c r="E19" i="7"/>
  <c r="L11" i="8"/>
  <c r="G11" i="8"/>
  <c r="H11" i="8" s="1"/>
  <c r="H11" i="9"/>
  <c r="I11" i="9" s="1"/>
  <c r="N34" i="54"/>
  <c r="F16" i="48"/>
  <c r="F13" i="48" s="1"/>
  <c r="O34" i="54"/>
  <c r="O68" i="53"/>
  <c r="G15" i="48"/>
  <c r="N68" i="53"/>
  <c r="S66" i="53"/>
  <c r="H15" i="48"/>
  <c r="M105" i="29"/>
  <c r="N103" i="29"/>
  <c r="N105" i="29" s="1"/>
  <c r="O33" i="23"/>
  <c r="F14" i="9" s="1"/>
  <c r="R31" i="23"/>
  <c r="R33" i="23" s="1"/>
  <c r="F10" i="9"/>
  <c r="E10" i="8" s="1"/>
  <c r="R27" i="19"/>
  <c r="R29" i="19" s="1"/>
  <c r="P29" i="19"/>
  <c r="G10" i="9" s="1"/>
  <c r="F15" i="8"/>
  <c r="I105" i="29"/>
  <c r="D21" i="24" s="1"/>
  <c r="D23" i="24" s="1"/>
  <c r="F15" i="9" s="1"/>
  <c r="E15" i="8" s="1"/>
  <c r="Q68" i="53"/>
  <c r="G74" i="8"/>
  <c r="N50" i="52"/>
  <c r="R48" i="52"/>
  <c r="K28" i="13"/>
  <c r="F8" i="10"/>
  <c r="G8" i="10" s="1"/>
  <c r="G21" i="66"/>
  <c r="K28" i="12"/>
  <c r="D26" i="10"/>
  <c r="F7" i="9" s="1"/>
  <c r="J28" i="12"/>
  <c r="J22" i="11"/>
  <c r="I22" i="11"/>
  <c r="F7" i="10"/>
  <c r="G7" i="10" s="1"/>
  <c r="J60" i="8"/>
  <c r="J58" i="8"/>
  <c r="J56" i="8"/>
  <c r="J43" i="8"/>
  <c r="J41" i="8"/>
  <c r="J9" i="8"/>
  <c r="E9" i="48"/>
  <c r="E8" i="48" s="1"/>
  <c r="D8" i="48"/>
  <c r="C29" i="85"/>
  <c r="F50" i="8"/>
  <c r="F17" i="72"/>
  <c r="F8" i="72"/>
  <c r="F41" i="8"/>
  <c r="G8" i="63"/>
  <c r="D26" i="63"/>
  <c r="D28" i="63" s="1"/>
  <c r="E51" i="8"/>
  <c r="G18" i="72"/>
  <c r="E50" i="8"/>
  <c r="H50" i="8" s="1"/>
  <c r="G17" i="72"/>
  <c r="F60" i="8"/>
  <c r="F13" i="85"/>
  <c r="E49" i="8"/>
  <c r="D49" i="8" s="1"/>
  <c r="F16" i="72"/>
  <c r="G16" i="72" s="1"/>
  <c r="C26" i="63"/>
  <c r="C28" i="63" s="1"/>
  <c r="C18" i="35" s="1"/>
  <c r="C31" i="8" s="1"/>
  <c r="J31" i="8" s="1"/>
  <c r="N28" i="61"/>
  <c r="O28" i="61"/>
  <c r="D13" i="48"/>
  <c r="F56" i="8"/>
  <c r="F9" i="85"/>
  <c r="E60" i="8"/>
  <c r="G13" i="85"/>
  <c r="E59" i="8"/>
  <c r="G12" i="85"/>
  <c r="E57" i="8"/>
  <c r="G57" i="8" s="1"/>
  <c r="G10" i="85"/>
  <c r="E56" i="8"/>
  <c r="G9" i="85"/>
  <c r="E55" i="8"/>
  <c r="G8" i="85"/>
  <c r="E48" i="8"/>
  <c r="G15" i="72"/>
  <c r="E44" i="8"/>
  <c r="G44" i="8" s="1"/>
  <c r="H44" i="8" s="1"/>
  <c r="F7" i="63"/>
  <c r="G7" i="63" s="1"/>
  <c r="C13" i="48"/>
  <c r="C23" i="7"/>
  <c r="J33" i="8"/>
  <c r="G26" i="68"/>
  <c r="J19" i="66"/>
  <c r="M26" i="65"/>
  <c r="F27" i="63"/>
  <c r="O26" i="62"/>
  <c r="M28" i="59"/>
  <c r="N28" i="59" s="1"/>
  <c r="G84" i="8"/>
  <c r="P27" i="47"/>
  <c r="K10" i="43"/>
  <c r="D26" i="43"/>
  <c r="D28" i="43" s="1"/>
  <c r="C11" i="35" s="1"/>
  <c r="C24" i="8" s="1"/>
  <c r="I26" i="42"/>
  <c r="H25" i="41"/>
  <c r="J26" i="39"/>
  <c r="C26" i="36"/>
  <c r="C28" i="36" s="1"/>
  <c r="C7" i="35" s="1"/>
  <c r="M29" i="26"/>
  <c r="L31" i="26"/>
  <c r="M31" i="26" s="1"/>
  <c r="I17" i="9"/>
  <c r="H85" i="8"/>
  <c r="L85" i="8"/>
  <c r="H83" i="8"/>
  <c r="L83" i="8"/>
  <c r="E23" i="7"/>
  <c r="H33" i="8"/>
  <c r="L33" i="8"/>
  <c r="F7" i="85"/>
  <c r="G46" i="8"/>
  <c r="H46" i="8" s="1"/>
  <c r="E8" i="63"/>
  <c r="F8" i="63" s="1"/>
  <c r="Y27" i="44"/>
  <c r="AD27" i="44" s="1"/>
  <c r="F8" i="43"/>
  <c r="J26" i="42"/>
  <c r="G28" i="42"/>
  <c r="I25" i="41"/>
  <c r="F27" i="41"/>
  <c r="D9" i="36"/>
  <c r="G9" i="36" s="1"/>
  <c r="K26" i="39"/>
  <c r="H28" i="39"/>
  <c r="K28" i="39" s="1"/>
  <c r="M26" i="30"/>
  <c r="N26" i="30"/>
  <c r="I28" i="30"/>
  <c r="N28" i="30" s="1"/>
  <c r="F105" i="29"/>
  <c r="M33" i="23"/>
  <c r="C28" i="14"/>
  <c r="E8" i="9" s="1"/>
  <c r="C8" i="8" s="1"/>
  <c r="J8" i="8" s="1"/>
  <c r="F9" i="10"/>
  <c r="G9" i="10" s="1"/>
  <c r="G12" i="9"/>
  <c r="H28" i="57"/>
  <c r="K28" i="57" s="1"/>
  <c r="K26" i="57"/>
  <c r="G27" i="56"/>
  <c r="E7" i="56"/>
  <c r="E26" i="56" s="1"/>
  <c r="N27" i="46"/>
  <c r="Q27" i="46" s="1"/>
  <c r="AD25" i="44"/>
  <c r="L8" i="43"/>
  <c r="E26" i="43"/>
  <c r="F11" i="43"/>
  <c r="M11" i="43" s="1"/>
  <c r="K8" i="43"/>
  <c r="K26" i="40"/>
  <c r="H28" i="40"/>
  <c r="J28" i="40" s="1"/>
  <c r="J28" i="38"/>
  <c r="F7" i="36"/>
  <c r="E26" i="36"/>
  <c r="F9" i="36"/>
  <c r="N26" i="31"/>
  <c r="O26" i="31"/>
  <c r="J28" i="31"/>
  <c r="O28" i="31" s="1"/>
  <c r="C21" i="24"/>
  <c r="C23" i="24" s="1"/>
  <c r="E15" i="9" s="1"/>
  <c r="C15" i="8" s="1"/>
  <c r="J15" i="8" s="1"/>
  <c r="I13" i="9"/>
  <c r="E13" i="8"/>
  <c r="H13" i="8" s="1"/>
  <c r="F7" i="14"/>
  <c r="E29" i="85"/>
  <c r="F27" i="56"/>
  <c r="Q25" i="46"/>
  <c r="AC25" i="44"/>
  <c r="G8" i="43"/>
  <c r="I28" i="42"/>
  <c r="E8" i="35"/>
  <c r="H28" i="33"/>
  <c r="F16" i="9"/>
  <c r="I16" i="9" s="1"/>
  <c r="I28" i="33"/>
  <c r="F7" i="24"/>
  <c r="L75" i="8"/>
  <c r="M29" i="19"/>
  <c r="J28" i="16"/>
  <c r="J28" i="13"/>
  <c r="F12" i="9"/>
  <c r="E12" i="8" s="1"/>
  <c r="H12" i="8" s="1"/>
  <c r="G87" i="8"/>
  <c r="G36" i="8"/>
  <c r="G26" i="7" s="1"/>
  <c r="G28" i="8"/>
  <c r="G18" i="7" s="1"/>
  <c r="P25" i="46"/>
  <c r="J28" i="37"/>
  <c r="K28" i="37" s="1"/>
  <c r="N29" i="26"/>
  <c r="K28" i="17"/>
  <c r="G33" i="8"/>
  <c r="G23" i="7" s="1"/>
  <c r="E17" i="7"/>
  <c r="G78" i="8"/>
  <c r="I28" i="32"/>
  <c r="O28" i="32" s="1"/>
  <c r="G85" i="8"/>
  <c r="G83" i="8"/>
  <c r="G82" i="8"/>
  <c r="H41" i="8"/>
  <c r="L41" i="8"/>
  <c r="J40" i="8"/>
  <c r="C16" i="7"/>
  <c r="D16" i="7" s="1"/>
  <c r="L81" i="8"/>
  <c r="H81" i="8"/>
  <c r="F13" i="7"/>
  <c r="F12" i="7"/>
  <c r="F8" i="8"/>
  <c r="H48" i="8"/>
  <c r="L48" i="8"/>
  <c r="L40" i="8"/>
  <c r="J24" i="8"/>
  <c r="C14" i="7"/>
  <c r="C20" i="8"/>
  <c r="J36" i="8"/>
  <c r="C26" i="7"/>
  <c r="J27" i="8"/>
  <c r="C17" i="7"/>
  <c r="C11" i="7"/>
  <c r="J21" i="8"/>
  <c r="H17" i="8"/>
  <c r="L17" i="8"/>
  <c r="G81" i="8"/>
  <c r="G41" i="8"/>
  <c r="H60" i="8"/>
  <c r="L60" i="8"/>
  <c r="J54" i="8"/>
  <c r="L51" i="8"/>
  <c r="H51" i="8"/>
  <c r="G40" i="8"/>
  <c r="H40" i="8" s="1"/>
  <c r="J28" i="8"/>
  <c r="C18" i="7"/>
  <c r="D18" i="7" s="1"/>
  <c r="J22" i="8"/>
  <c r="C12" i="7"/>
  <c r="L12" i="8"/>
  <c r="H59" i="8"/>
  <c r="L59" i="8"/>
  <c r="H56" i="8"/>
  <c r="L56" i="8"/>
  <c r="L55" i="8"/>
  <c r="H55" i="8"/>
  <c r="H57" i="8"/>
  <c r="L57" i="8"/>
  <c r="E28" i="56"/>
  <c r="L78" i="8"/>
  <c r="H78" i="8"/>
  <c r="J34" i="8"/>
  <c r="C24" i="7"/>
  <c r="C19" i="7"/>
  <c r="J29" i="8"/>
  <c r="G60" i="8"/>
  <c r="G56" i="8"/>
  <c r="G51" i="8"/>
  <c r="J91" i="8"/>
  <c r="C73" i="8"/>
  <c r="C91" i="8" s="1"/>
  <c r="E54" i="8"/>
  <c r="G26" i="8"/>
  <c r="G16" i="7" s="1"/>
  <c r="C22" i="7"/>
  <c r="D22" i="7" s="1"/>
  <c r="E24" i="72"/>
  <c r="F13" i="72"/>
  <c r="G13" i="72" s="1"/>
  <c r="L15" i="8"/>
  <c r="F19" i="7"/>
  <c r="F9" i="63"/>
  <c r="G9" i="63" s="1"/>
  <c r="F43" i="8"/>
  <c r="F10" i="85"/>
  <c r="F29" i="85" s="1"/>
  <c r="F42" i="8"/>
  <c r="G42" i="8" s="1"/>
  <c r="H42" i="8" s="1"/>
  <c r="F18" i="72"/>
  <c r="F7" i="72"/>
  <c r="G7" i="72" s="1"/>
  <c r="I26" i="43"/>
  <c r="M9" i="43"/>
  <c r="E28" i="36"/>
  <c r="F27" i="36"/>
  <c r="D28" i="14"/>
  <c r="F8" i="14"/>
  <c r="H13" i="9"/>
  <c r="I12" i="9"/>
  <c r="L89" i="8"/>
  <c r="H87" i="8"/>
  <c r="L84" i="8"/>
  <c r="L80" i="8"/>
  <c r="L76" i="8"/>
  <c r="H74" i="8"/>
  <c r="E73" i="8"/>
  <c r="F58" i="8"/>
  <c r="F54" i="8"/>
  <c r="F47" i="8"/>
  <c r="F23" i="7"/>
  <c r="F21" i="7"/>
  <c r="F20" i="7"/>
  <c r="L26" i="8"/>
  <c r="H26" i="8"/>
  <c r="E16" i="8"/>
  <c r="G16" i="8" s="1"/>
  <c r="C13" i="7"/>
  <c r="C55" i="8"/>
  <c r="J55" i="8" s="1"/>
  <c r="E47" i="8"/>
  <c r="F11" i="72"/>
  <c r="G11" i="72" s="1"/>
  <c r="D26" i="56"/>
  <c r="F7" i="56"/>
  <c r="M8" i="43"/>
  <c r="G27" i="36"/>
  <c r="F9" i="14"/>
  <c r="H16" i="9"/>
  <c r="G89" i="8"/>
  <c r="G80" i="8"/>
  <c r="G76" i="8"/>
  <c r="F59" i="8"/>
  <c r="G59" i="8" s="1"/>
  <c r="F55" i="8"/>
  <c r="G55" i="8" s="1"/>
  <c r="F48" i="8"/>
  <c r="G48" i="8" s="1"/>
  <c r="E58" i="8"/>
  <c r="D29" i="85"/>
  <c r="G29" i="85" s="1"/>
  <c r="G8" i="72"/>
  <c r="D26" i="36"/>
  <c r="H17" i="9"/>
  <c r="L82" i="8"/>
  <c r="L50" i="8"/>
  <c r="J30" i="8"/>
  <c r="L13" i="8"/>
  <c r="E24" i="7" l="1"/>
  <c r="D34" i="8"/>
  <c r="L34" i="8"/>
  <c r="L45" i="8"/>
  <c r="D45" i="8"/>
  <c r="H17" i="7"/>
  <c r="D17" i="7"/>
  <c r="H26" i="7"/>
  <c r="D26" i="7"/>
  <c r="D24" i="7"/>
  <c r="H23" i="7"/>
  <c r="D23" i="7"/>
  <c r="D25" i="7"/>
  <c r="H19" i="7"/>
  <c r="D19" i="7"/>
  <c r="F12" i="72"/>
  <c r="G12" i="72" s="1"/>
  <c r="G35" i="8"/>
  <c r="G45" i="8"/>
  <c r="H45" i="8" s="1"/>
  <c r="G34" i="8"/>
  <c r="G24" i="7" s="1"/>
  <c r="H24" i="7" s="1"/>
  <c r="J35" i="8"/>
  <c r="G25" i="7"/>
  <c r="H25" i="7" s="1"/>
  <c r="H35" i="8"/>
  <c r="H34" i="8"/>
  <c r="C39" i="8"/>
  <c r="C28" i="7" s="1"/>
  <c r="C24" i="72"/>
  <c r="E43" i="8"/>
  <c r="L43" i="8" s="1"/>
  <c r="G8" i="48"/>
  <c r="E19" i="48"/>
  <c r="F19" i="48"/>
  <c r="F75" i="8"/>
  <c r="Q33" i="23"/>
  <c r="P33" i="23"/>
  <c r="G14" i="9" s="1"/>
  <c r="F14" i="8" s="1"/>
  <c r="D24" i="72"/>
  <c r="R50" i="52"/>
  <c r="F21" i="48"/>
  <c r="D12" i="35" s="1"/>
  <c r="E25" i="8" s="1"/>
  <c r="N31" i="26"/>
  <c r="J28" i="18"/>
  <c r="F9" i="9"/>
  <c r="H9" i="9" s="1"/>
  <c r="M32" i="25"/>
  <c r="M28" i="27"/>
  <c r="G15" i="8"/>
  <c r="H15" i="8" s="1"/>
  <c r="G13" i="48"/>
  <c r="G21" i="48" s="1"/>
  <c r="G28" i="68"/>
  <c r="O28" i="62"/>
  <c r="L44" i="8"/>
  <c r="G43" i="8"/>
  <c r="H43" i="8" s="1"/>
  <c r="E14" i="8"/>
  <c r="S68" i="53"/>
  <c r="H13" i="48"/>
  <c r="H21" i="48" s="1"/>
  <c r="E12" i="35" s="1"/>
  <c r="F10" i="8"/>
  <c r="H10" i="9"/>
  <c r="I10" i="9" s="1"/>
  <c r="H15" i="9"/>
  <c r="I15" i="9" s="1"/>
  <c r="E21" i="48"/>
  <c r="E28" i="9"/>
  <c r="Q50" i="52"/>
  <c r="D19" i="48"/>
  <c r="D21" i="48" s="1"/>
  <c r="C12" i="35" s="1"/>
  <c r="C25" i="8" s="1"/>
  <c r="C19" i="8" s="1"/>
  <c r="F7" i="8"/>
  <c r="C21" i="7"/>
  <c r="D21" i="7" s="1"/>
  <c r="C19" i="48"/>
  <c r="C21" i="48" s="1"/>
  <c r="J21" i="66"/>
  <c r="H7" i="9"/>
  <c r="I7" i="9" s="1"/>
  <c r="F26" i="10"/>
  <c r="G26" i="10" s="1"/>
  <c r="G47" i="8"/>
  <c r="F28" i="14"/>
  <c r="F21" i="8"/>
  <c r="K11" i="43"/>
  <c r="L91" i="8"/>
  <c r="N28" i="31"/>
  <c r="I27" i="41"/>
  <c r="H27" i="41"/>
  <c r="D9" i="35"/>
  <c r="F26" i="43"/>
  <c r="AC27" i="44"/>
  <c r="E26" i="63"/>
  <c r="E28" i="63" s="1"/>
  <c r="F28" i="63" s="1"/>
  <c r="G28" i="63" s="1"/>
  <c r="G49" i="8"/>
  <c r="H49" i="8" s="1"/>
  <c r="L49" i="8"/>
  <c r="C53" i="8"/>
  <c r="J8" i="43"/>
  <c r="G26" i="43"/>
  <c r="K28" i="40"/>
  <c r="D8" i="35"/>
  <c r="G13" i="8"/>
  <c r="M28" i="30"/>
  <c r="J28" i="39"/>
  <c r="P27" i="46"/>
  <c r="G50" i="8"/>
  <c r="L26" i="43"/>
  <c r="E28" i="43"/>
  <c r="L28" i="43" s="1"/>
  <c r="H12" i="9"/>
  <c r="F12" i="8"/>
  <c r="G12" i="8" s="1"/>
  <c r="J28" i="42"/>
  <c r="D10" i="35"/>
  <c r="N28" i="32"/>
  <c r="J28" i="57"/>
  <c r="H58" i="8"/>
  <c r="L58" i="8"/>
  <c r="L10" i="8"/>
  <c r="J53" i="8"/>
  <c r="C29" i="7"/>
  <c r="G26" i="36"/>
  <c r="D28" i="36"/>
  <c r="F28" i="36" s="1"/>
  <c r="D28" i="56"/>
  <c r="G28" i="56" s="1"/>
  <c r="G26" i="56"/>
  <c r="E91" i="8"/>
  <c r="F26" i="36"/>
  <c r="F39" i="8"/>
  <c r="H47" i="8"/>
  <c r="L47" i="8"/>
  <c r="H16" i="8"/>
  <c r="L16" i="8"/>
  <c r="K26" i="43"/>
  <c r="K28" i="43" s="1"/>
  <c r="I28" i="43"/>
  <c r="E11" i="35" s="1"/>
  <c r="E53" i="8"/>
  <c r="H54" i="8"/>
  <c r="L54" i="8"/>
  <c r="G58" i="8"/>
  <c r="E7" i="35"/>
  <c r="J7" i="8"/>
  <c r="C6" i="8"/>
  <c r="G54" i="8"/>
  <c r="G53" i="8" s="1"/>
  <c r="G29" i="7" s="1"/>
  <c r="F53" i="8"/>
  <c r="F29" i="7" s="1"/>
  <c r="G28" i="14"/>
  <c r="F8" i="9"/>
  <c r="F28" i="9" s="1"/>
  <c r="E7" i="8"/>
  <c r="G7" i="8" s="1"/>
  <c r="J20" i="8"/>
  <c r="C10" i="7"/>
  <c r="F26" i="56"/>
  <c r="F28" i="56" s="1"/>
  <c r="L14" i="8" l="1"/>
  <c r="D14" i="8"/>
  <c r="C30" i="7"/>
  <c r="C62" i="8"/>
  <c r="J62" i="8" s="1"/>
  <c r="F24" i="72"/>
  <c r="G24" i="72" s="1"/>
  <c r="J39" i="8"/>
  <c r="E39" i="8"/>
  <c r="F25" i="8"/>
  <c r="F15" i="7" s="1"/>
  <c r="G19" i="48"/>
  <c r="G28" i="9"/>
  <c r="H14" i="9"/>
  <c r="I14" i="9" s="1"/>
  <c r="G75" i="8"/>
  <c r="H75" i="8"/>
  <c r="F73" i="8"/>
  <c r="E15" i="7"/>
  <c r="D15" i="7" s="1"/>
  <c r="H19" i="48"/>
  <c r="E24" i="35"/>
  <c r="I9" i="9"/>
  <c r="E9" i="8"/>
  <c r="L9" i="8" s="1"/>
  <c r="F6" i="8"/>
  <c r="F8" i="7" s="1"/>
  <c r="G14" i="8"/>
  <c r="H14" i="8" s="1"/>
  <c r="G10" i="8"/>
  <c r="H10" i="8" s="1"/>
  <c r="C24" i="35"/>
  <c r="F26" i="63"/>
  <c r="G26" i="63" s="1"/>
  <c r="G39" i="8"/>
  <c r="G62" i="8" s="1"/>
  <c r="G9" i="8"/>
  <c r="G28" i="43"/>
  <c r="J26" i="43"/>
  <c r="J28" i="43" s="1"/>
  <c r="G9" i="35"/>
  <c r="E22" i="8"/>
  <c r="F9" i="35"/>
  <c r="G10" i="35"/>
  <c r="E23" i="8"/>
  <c r="F10" i="35"/>
  <c r="E21" i="8"/>
  <c r="G8" i="35"/>
  <c r="F11" i="7"/>
  <c r="G21" i="8"/>
  <c r="G11" i="7" s="1"/>
  <c r="F28" i="43"/>
  <c r="M26" i="43"/>
  <c r="F8" i="35"/>
  <c r="J25" i="8"/>
  <c r="C15" i="7"/>
  <c r="F20" i="8"/>
  <c r="J19" i="8"/>
  <c r="C9" i="7"/>
  <c r="F24" i="8"/>
  <c r="E29" i="7"/>
  <c r="H53" i="8"/>
  <c r="L53" i="8"/>
  <c r="L7" i="8"/>
  <c r="I8" i="9"/>
  <c r="E8" i="8"/>
  <c r="H8" i="9"/>
  <c r="J6" i="8"/>
  <c r="C8" i="7"/>
  <c r="C38" i="8"/>
  <c r="F62" i="8"/>
  <c r="F28" i="7"/>
  <c r="F30" i="7" s="1"/>
  <c r="G28" i="36"/>
  <c r="D7" i="35"/>
  <c r="F7" i="35" s="1"/>
  <c r="H7" i="8"/>
  <c r="E28" i="7" l="1"/>
  <c r="D28" i="7" s="1"/>
  <c r="D39" i="8"/>
  <c r="E6" i="8"/>
  <c r="L6" i="8" s="1"/>
  <c r="H29" i="7"/>
  <c r="D29" i="7"/>
  <c r="E62" i="8"/>
  <c r="L39" i="8"/>
  <c r="F12" i="35"/>
  <c r="H28" i="9"/>
  <c r="I28" i="9" s="1"/>
  <c r="F91" i="8"/>
  <c r="H73" i="8"/>
  <c r="G73" i="8"/>
  <c r="H9" i="8"/>
  <c r="H39" i="8"/>
  <c r="G28" i="7"/>
  <c r="G30" i="7" s="1"/>
  <c r="L25" i="8"/>
  <c r="G25" i="8"/>
  <c r="G15" i="7" s="1"/>
  <c r="H15" i="7" s="1"/>
  <c r="C27" i="7"/>
  <c r="C31" i="7" s="1"/>
  <c r="M28" i="43"/>
  <c r="D11" i="35"/>
  <c r="D24" i="35" s="1"/>
  <c r="L21" i="8"/>
  <c r="E11" i="7"/>
  <c r="H21" i="8"/>
  <c r="H22" i="8"/>
  <c r="G22" i="8"/>
  <c r="G12" i="7" s="1"/>
  <c r="E12" i="7"/>
  <c r="L22" i="8"/>
  <c r="L23" i="8"/>
  <c r="H23" i="8"/>
  <c r="E13" i="7"/>
  <c r="G23" i="8"/>
  <c r="G13" i="7" s="1"/>
  <c r="J38" i="8"/>
  <c r="C64" i="8"/>
  <c r="J64" i="8" s="1"/>
  <c r="E20" i="8"/>
  <c r="G20" i="8" s="1"/>
  <c r="G7" i="35"/>
  <c r="H8" i="8"/>
  <c r="L8" i="8"/>
  <c r="G8" i="8"/>
  <c r="G6" i="8" s="1"/>
  <c r="F14" i="7"/>
  <c r="F19" i="8"/>
  <c r="F9" i="7" s="1"/>
  <c r="F10" i="7"/>
  <c r="E30" i="7" l="1"/>
  <c r="D30" i="7" s="1"/>
  <c r="E8" i="7"/>
  <c r="D8" i="7" s="1"/>
  <c r="D6" i="8"/>
  <c r="L62" i="8"/>
  <c r="D62" i="8"/>
  <c r="H13" i="7"/>
  <c r="D13" i="7"/>
  <c r="H12" i="7"/>
  <c r="D12" i="7"/>
  <c r="H11" i="7"/>
  <c r="D11" i="7"/>
  <c r="H62" i="8"/>
  <c r="H91" i="8"/>
  <c r="G91" i="8"/>
  <c r="H28" i="7"/>
  <c r="H30" i="7"/>
  <c r="H25" i="8"/>
  <c r="J4" i="8"/>
  <c r="E24" i="8"/>
  <c r="G11" i="35"/>
  <c r="F11" i="35"/>
  <c r="G8" i="7"/>
  <c r="H8" i="7" s="1"/>
  <c r="H6" i="8"/>
  <c r="G10" i="7"/>
  <c r="F27" i="7"/>
  <c r="F31" i="7" s="1"/>
  <c r="F38" i="8"/>
  <c r="F64" i="8" s="1"/>
  <c r="E10" i="7"/>
  <c r="H20" i="8"/>
  <c r="L20" i="8"/>
  <c r="E19" i="8"/>
  <c r="D19" i="8" s="1"/>
  <c r="H10" i="7" l="1"/>
  <c r="D10" i="7"/>
  <c r="H24" i="8"/>
  <c r="L24" i="8"/>
  <c r="G24" i="8"/>
  <c r="E14" i="7"/>
  <c r="L19" i="8"/>
  <c r="E9" i="7"/>
  <c r="D9" i="7" s="1"/>
  <c r="E38" i="8"/>
  <c r="D38" i="8" s="1"/>
  <c r="H14" i="7" l="1"/>
  <c r="D14" i="7"/>
  <c r="G14" i="7"/>
  <c r="G19" i="8"/>
  <c r="H19" i="8" s="1"/>
  <c r="L38" i="8"/>
  <c r="E64" i="8"/>
  <c r="D64" i="8" s="1"/>
  <c r="E27" i="7"/>
  <c r="D27" i="7" s="1"/>
  <c r="G9" i="7" l="1"/>
  <c r="G38" i="8"/>
  <c r="E31" i="7"/>
  <c r="D31" i="7" s="1"/>
  <c r="L64" i="8"/>
  <c r="L4" i="8" s="1"/>
  <c r="G27" i="7" l="1"/>
  <c r="G31" i="7" s="1"/>
  <c r="H31" i="7" s="1"/>
  <c r="H9" i="7"/>
  <c r="G64" i="8"/>
  <c r="H64" i="8" s="1"/>
  <c r="H38" i="8"/>
  <c r="H27" i="7" l="1"/>
</calcChain>
</file>

<file path=xl/comments1.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填写现金实物存放单位名称 </t>
        </r>
      </text>
    </comment>
    <comment ref="D7" authorId="0">
      <text>
        <r>
          <rPr>
            <b/>
            <sz val="9"/>
            <rFont val="宋体"/>
            <family val="3"/>
            <charset val="134"/>
          </rPr>
          <t>chenjie:</t>
        </r>
        <r>
          <rPr>
            <sz val="9"/>
            <rFont val="宋体"/>
            <family val="3"/>
            <charset val="134"/>
          </rPr>
          <t xml:space="preserve">
填写原币金额 </t>
        </r>
      </text>
    </comment>
    <comment ref="E7" authorId="0">
      <text>
        <r>
          <rPr>
            <b/>
            <sz val="9"/>
            <rFont val="宋体"/>
            <family val="3"/>
            <charset val="134"/>
          </rPr>
          <t>chenjie:</t>
        </r>
        <r>
          <rPr>
            <sz val="9"/>
            <rFont val="宋体"/>
            <family val="3"/>
            <charset val="134"/>
          </rPr>
          <t xml:space="preserve">
评估基准日汇率为中间价</t>
        </r>
      </text>
    </comment>
  </commentList>
</comments>
</file>

<file path=xl/comments10.xml><?xml version="1.0" encoding="utf-8"?>
<comments xmlns="http://schemas.openxmlformats.org/spreadsheetml/2006/main">
  <authors>
    <author>chenjie</author>
  </authors>
  <commentList>
    <comment ref="O8" authorId="0">
      <text>
        <r>
          <rPr>
            <b/>
            <sz val="9"/>
            <rFont val="宋体"/>
            <family val="3"/>
            <charset val="134"/>
          </rPr>
          <t>chenjie:</t>
        </r>
        <r>
          <rPr>
            <sz val="9"/>
            <rFont val="宋体"/>
            <family val="3"/>
            <charset val="134"/>
          </rPr>
          <t xml:space="preserve">
(1)注1；(2)负数余额产生的原因。</t>
        </r>
      </text>
    </comment>
  </commentList>
</comments>
</file>

<file path=xl/comments11.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填入债券名称如：“3年期国库券”、“5年期电力基金债券”等</t>
        </r>
      </text>
    </comment>
    <comment ref="C7" authorId="0">
      <text>
        <r>
          <rPr>
            <b/>
            <sz val="9"/>
            <rFont val="宋体"/>
            <family val="3"/>
            <charset val="134"/>
          </rPr>
          <t>chenjie:</t>
        </r>
        <r>
          <rPr>
            <sz val="9"/>
            <rFont val="宋体"/>
            <family val="3"/>
            <charset val="134"/>
          </rPr>
          <t xml:space="preserve">
购买日</t>
        </r>
      </text>
    </comment>
    <comment ref="J7" authorId="0">
      <text>
        <r>
          <rPr>
            <b/>
            <sz val="9"/>
            <rFont val="宋体"/>
            <family val="3"/>
            <charset val="134"/>
          </rPr>
          <t>chenjie:</t>
        </r>
        <r>
          <rPr>
            <sz val="9"/>
            <rFont val="宋体"/>
            <family val="3"/>
            <charset val="134"/>
          </rPr>
          <t xml:space="preserve">
设定抵押的债券应标明</t>
        </r>
      </text>
    </comment>
  </commentList>
</comments>
</file>

<file path=xl/comments12.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根据具体资产内容填写</t>
        </r>
      </text>
    </comment>
    <comment ref="J7" authorId="0">
      <text>
        <r>
          <rPr>
            <b/>
            <sz val="9"/>
            <rFont val="宋体"/>
            <family val="3"/>
            <charset val="134"/>
          </rPr>
          <t>chenjie:</t>
        </r>
        <r>
          <rPr>
            <sz val="9"/>
            <rFont val="宋体"/>
            <family val="3"/>
            <charset val="134"/>
          </rPr>
          <t xml:space="preserve">
因特殊原因转入的资产，应在备注栏简要说明原因，有可能发生损失的项目，应提供相关文件资料</t>
        </r>
      </text>
    </comment>
  </commentList>
</comments>
</file>

<file path=xl/comments13.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填列全称</t>
        </r>
      </text>
    </comment>
    <comment ref="C7" authorId="0">
      <text>
        <r>
          <rPr>
            <b/>
            <sz val="9"/>
            <rFont val="宋体"/>
            <family val="3"/>
            <charset val="134"/>
          </rPr>
          <t>chenjie:</t>
        </r>
        <r>
          <rPr>
            <sz val="9"/>
            <rFont val="宋体"/>
            <family val="3"/>
            <charset val="134"/>
          </rPr>
          <t xml:space="preserve">
指国家股、法人股、流通股等</t>
        </r>
      </text>
    </comment>
    <comment ref="D7" authorId="0">
      <text>
        <r>
          <rPr>
            <b/>
            <sz val="9"/>
            <rFont val="宋体"/>
            <family val="3"/>
            <charset val="134"/>
          </rPr>
          <t>chenjie:</t>
        </r>
        <r>
          <rPr>
            <sz val="9"/>
            <rFont val="宋体"/>
            <family val="3"/>
            <charset val="134"/>
          </rPr>
          <t xml:space="preserve">
指购买日或以其他方式（如非货币性交易换入、以债权换入等）取得股权的协议转让日</t>
        </r>
      </text>
    </comment>
    <comment ref="E7" authorId="0">
      <text>
        <r>
          <rPr>
            <b/>
            <sz val="9"/>
            <rFont val="宋体"/>
            <family val="3"/>
            <charset val="134"/>
          </rPr>
          <t>chenjie:</t>
        </r>
        <r>
          <rPr>
            <sz val="9"/>
            <rFont val="宋体"/>
            <family val="3"/>
            <charset val="134"/>
          </rPr>
          <t xml:space="preserve">
与股权证一致</t>
        </r>
      </text>
    </comment>
    <comment ref="F7" authorId="0">
      <text>
        <r>
          <rPr>
            <b/>
            <sz val="9"/>
            <rFont val="宋体"/>
            <family val="3"/>
            <charset val="134"/>
          </rPr>
          <t>chenjie:</t>
        </r>
        <r>
          <rPr>
            <sz val="9"/>
            <rFont val="宋体"/>
            <family val="3"/>
            <charset val="134"/>
          </rPr>
          <t xml:space="preserve">
与股权证一致</t>
        </r>
      </text>
    </comment>
    <comment ref="G7" authorId="0">
      <text>
        <r>
          <rPr>
            <b/>
            <sz val="9"/>
            <rFont val="宋体"/>
            <family val="3"/>
            <charset val="134"/>
          </rPr>
          <t>chenjie:</t>
        </r>
        <r>
          <rPr>
            <sz val="9"/>
            <rFont val="宋体"/>
            <family val="3"/>
            <charset val="134"/>
          </rPr>
          <t xml:space="preserve">
指基准日收盘价</t>
        </r>
      </text>
    </comment>
  </commentList>
</comments>
</file>

<file path=xl/comments14.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填列全称</t>
        </r>
      </text>
    </comment>
    <comment ref="C7" authorId="0">
      <text>
        <r>
          <rPr>
            <b/>
            <sz val="9"/>
            <rFont val="宋体"/>
            <family val="3"/>
            <charset val="134"/>
          </rPr>
          <t>如：XXXXX基金</t>
        </r>
      </text>
    </comment>
    <comment ref="D7" authorId="0">
      <text>
        <r>
          <rPr>
            <b/>
            <sz val="9"/>
            <rFont val="宋体"/>
            <family val="3"/>
            <charset val="134"/>
          </rPr>
          <t>chenjie:</t>
        </r>
        <r>
          <rPr>
            <sz val="9"/>
            <rFont val="宋体"/>
            <family val="3"/>
            <charset val="134"/>
          </rPr>
          <t xml:space="preserve">
指购买日或以其他方式（如非货币性交易换入、以债权换入等）取得股权的协议转让日</t>
        </r>
      </text>
    </comment>
    <comment ref="E7" authorId="0">
      <text>
        <r>
          <rPr>
            <b/>
            <sz val="9"/>
            <rFont val="宋体"/>
            <family val="3"/>
            <charset val="134"/>
          </rPr>
          <t>chenjie:</t>
        </r>
        <r>
          <rPr>
            <sz val="9"/>
            <rFont val="宋体"/>
            <family val="3"/>
            <charset val="134"/>
          </rPr>
          <t xml:space="preserve">
与股权证一致</t>
        </r>
      </text>
    </comment>
    <comment ref="F7" authorId="0">
      <text>
        <r>
          <rPr>
            <b/>
            <sz val="9"/>
            <rFont val="宋体"/>
            <family val="3"/>
            <charset val="134"/>
          </rPr>
          <t>chenjie:</t>
        </r>
        <r>
          <rPr>
            <sz val="9"/>
            <rFont val="宋体"/>
            <family val="3"/>
            <charset val="134"/>
          </rPr>
          <t xml:space="preserve">
指基准日收盘价</t>
        </r>
      </text>
    </comment>
  </commentList>
</comments>
</file>

<file path=xl/comments15.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债务单位名称应填列全称，不应以地名或不明确的简称或业务内容代替</t>
        </r>
      </text>
    </comment>
    <comment ref="C7" authorId="0">
      <text>
        <r>
          <rPr>
            <b/>
            <sz val="9"/>
            <rFont val="宋体"/>
            <family val="3"/>
            <charset val="134"/>
          </rPr>
          <t>chenjie:</t>
        </r>
        <r>
          <rPr>
            <sz val="9"/>
            <rFont val="宋体"/>
            <family val="3"/>
            <charset val="134"/>
          </rPr>
          <t xml:space="preserve">
如：“租赁XXXXXX”等</t>
        </r>
      </text>
    </comment>
    <comment ref="D7" authorId="0">
      <text>
        <r>
          <rPr>
            <b/>
            <sz val="9"/>
            <rFont val="宋体"/>
            <family val="3"/>
            <charset val="134"/>
          </rPr>
          <t>chenjie:</t>
        </r>
        <r>
          <rPr>
            <sz val="9"/>
            <rFont val="宋体"/>
            <family val="3"/>
            <charset val="134"/>
          </rPr>
          <t xml:space="preserve">
填列最后一笔借方发生额的日期；
日期填写形式(半角状态下)如：2002-6又如2001-11</t>
        </r>
      </text>
    </comment>
    <comment ref="J7" authorId="0">
      <text>
        <r>
          <rPr>
            <b/>
            <sz val="9"/>
            <rFont val="宋体"/>
            <family val="3"/>
            <charset val="134"/>
          </rPr>
          <t>chenjie:</t>
        </r>
        <r>
          <rPr>
            <sz val="9"/>
            <rFont val="宋体"/>
            <family val="3"/>
            <charset val="134"/>
          </rPr>
          <t xml:space="preserve">
1）欠款单位为关联方、总公司内部或本公司内部单位的，应在备注栏注明“关联方”、“总公司内部”“内部单位”；2） 涉诉款项应在备注中标明；3）评估基准日后已收回款项的，应注明日期如“2002年7月4日收回”；4）其他填表单位认为应说明的事项</t>
        </r>
      </text>
    </comment>
  </commentList>
</comments>
</file>

<file path=xl/comments16.xml><?xml version="1.0" encoding="utf-8"?>
<comments xmlns="http://schemas.openxmlformats.org/spreadsheetml/2006/main">
  <authors>
    <author>chenjie</author>
  </authors>
  <commentList>
    <comment ref="B9" authorId="0">
      <text>
        <r>
          <rPr>
            <b/>
            <sz val="9"/>
            <rFont val="宋体"/>
            <family val="3"/>
            <charset val="134"/>
          </rPr>
          <t>chenjie:</t>
        </r>
        <r>
          <rPr>
            <sz val="9"/>
            <rFont val="宋体"/>
            <family val="3"/>
            <charset val="134"/>
          </rPr>
          <t xml:space="preserve">
填写房产证编号,无证不填</t>
        </r>
      </text>
    </comment>
    <comment ref="R9" authorId="0">
      <text>
        <r>
          <rPr>
            <b/>
            <sz val="9"/>
            <rFont val="宋体"/>
            <family val="3"/>
            <charset val="134"/>
          </rPr>
          <t>chenjie:</t>
        </r>
        <r>
          <rPr>
            <sz val="9"/>
            <rFont val="宋体"/>
            <family val="3"/>
            <charset val="134"/>
          </rPr>
          <t xml:space="preserve">
如：“砖混、钢混、框架、砖木、简易”等，各类型结构的定义参见填表说明。</t>
        </r>
      </text>
    </comment>
    <comment ref="S9" authorId="0">
      <text>
        <r>
          <rPr>
            <b/>
            <sz val="9"/>
            <rFont val="宋体"/>
            <family val="3"/>
            <charset val="134"/>
          </rPr>
          <t>chenjie:</t>
        </r>
        <r>
          <rPr>
            <sz val="9"/>
            <rFont val="宋体"/>
            <family val="3"/>
            <charset val="134"/>
          </rPr>
          <t xml:space="preserve">
指竣工日期</t>
        </r>
      </text>
    </comment>
    <comment ref="T9" authorId="0">
      <text>
        <r>
          <rPr>
            <b/>
            <sz val="9"/>
            <rFont val="宋体"/>
            <family val="3"/>
            <charset val="134"/>
          </rPr>
          <t>chenjie:</t>
        </r>
        <r>
          <rPr>
            <sz val="9"/>
            <rFont val="宋体"/>
            <family val="3"/>
            <charset val="134"/>
          </rPr>
          <t xml:space="preserve">
</t>
        </r>
        <r>
          <rPr>
            <sz val="12"/>
            <rFont val="宋体"/>
            <family val="3"/>
            <charset val="134"/>
          </rPr>
          <t>m</t>
        </r>
        <r>
          <rPr>
            <vertAlign val="superscript"/>
            <sz val="12"/>
            <rFont val="宋体"/>
            <family val="3"/>
            <charset val="134"/>
          </rPr>
          <t>2</t>
        </r>
        <r>
          <rPr>
            <sz val="9"/>
            <rFont val="宋体"/>
            <family val="3"/>
            <charset val="134"/>
          </rPr>
          <t>或</t>
        </r>
        <r>
          <rPr>
            <sz val="12"/>
            <rFont val="宋体"/>
            <family val="3"/>
            <charset val="134"/>
          </rPr>
          <t>m</t>
        </r>
        <r>
          <rPr>
            <vertAlign val="superscript"/>
            <sz val="12"/>
            <rFont val="宋体"/>
            <family val="3"/>
            <charset val="134"/>
          </rPr>
          <t>3</t>
        </r>
      </text>
    </comment>
    <comment ref="U9" authorId="0">
      <text>
        <r>
          <rPr>
            <b/>
            <sz val="9"/>
            <rFont val="宋体"/>
            <family val="3"/>
            <charset val="134"/>
          </rPr>
          <t>chenjie:</t>
        </r>
        <r>
          <rPr>
            <sz val="9"/>
            <rFont val="宋体"/>
            <family val="3"/>
            <charset val="134"/>
          </rPr>
          <t xml:space="preserve">
(1)一般应填写房产证所填写的建筑面积值，如无房屋证，应填写工程概预算书上的面积值，否则就需要重新丈量；(2)对因改扩建已改变了原有建筑面积的，应以基准日实际建筑面积填报，但必须在备注中加以说明。</t>
        </r>
        <r>
          <rPr>
            <b/>
            <sz val="9"/>
            <rFont val="宋体"/>
            <family val="3"/>
            <charset val="134"/>
          </rPr>
          <t>注意：</t>
        </r>
        <r>
          <rPr>
            <sz val="9"/>
            <rFont val="宋体"/>
            <family val="3"/>
            <charset val="134"/>
          </rPr>
          <t>在增加面积的同时，应增加帐面原值及净值，如果增加面积的相应价值未入帐，应同时在备注中注明未入帐部分的建筑面积。</t>
        </r>
      </text>
    </comment>
    <comment ref="AG9" authorId="0">
      <text>
        <r>
          <rPr>
            <b/>
            <sz val="9"/>
            <rFont val="宋体"/>
            <family val="3"/>
            <charset val="134"/>
          </rPr>
          <t>chenjie:</t>
        </r>
        <r>
          <rPr>
            <sz val="9"/>
            <rFont val="宋体"/>
            <family val="3"/>
            <charset val="134"/>
          </rPr>
          <t xml:space="preserve">
备注中须说明的事项：(1)对因改扩建已改变了原有建筑面积的；(2)在增加面积的同时，其相应价值未入帐的，注明未入帐部分的建筑面积。(3)盘盈资产及非正常状态下的房屋，如：“危房、已拆除、待报废”等(4)负数余额；(5)房屋管理部门确定为“违章建筑”的。</t>
        </r>
      </text>
    </comment>
  </commentList>
</comments>
</file>

<file path=xl/comments17.xml><?xml version="1.0" encoding="utf-8"?>
<comments xmlns="http://schemas.openxmlformats.org/spreadsheetml/2006/main">
  <authors>
    <author>chenjie</author>
  </authors>
  <commentList>
    <comment ref="B9" authorId="0">
      <text>
        <r>
          <rPr>
            <b/>
            <sz val="9"/>
            <rFont val="宋体"/>
            <family val="3"/>
            <charset val="134"/>
          </rPr>
          <t>chenjie:</t>
        </r>
        <r>
          <rPr>
            <sz val="9"/>
            <rFont val="宋体"/>
            <family val="3"/>
            <charset val="134"/>
          </rPr>
          <t xml:space="preserve">
填写房产证编号,无证不填</t>
        </r>
      </text>
    </comment>
    <comment ref="G9" authorId="0">
      <text>
        <r>
          <rPr>
            <b/>
            <sz val="9"/>
            <rFont val="宋体"/>
            <family val="3"/>
            <charset val="134"/>
          </rPr>
          <t>chenjie:</t>
        </r>
        <r>
          <rPr>
            <sz val="9"/>
            <rFont val="宋体"/>
            <family val="3"/>
            <charset val="134"/>
          </rPr>
          <t xml:space="preserve">
如：“砖混、钢混、框架、砖木、简易”等，各类型结构的定义参见填表说明。</t>
        </r>
      </text>
    </comment>
    <comment ref="R9" authorId="0">
      <text>
        <r>
          <rPr>
            <b/>
            <sz val="9"/>
            <rFont val="宋体"/>
            <family val="3"/>
            <charset val="134"/>
          </rPr>
          <t>chenjie:</t>
        </r>
        <r>
          <rPr>
            <sz val="9"/>
            <rFont val="宋体"/>
            <family val="3"/>
            <charset val="134"/>
          </rPr>
          <t xml:space="preserve">
指竣工日期</t>
        </r>
      </text>
    </comment>
    <comment ref="S9" authorId="0">
      <text>
        <r>
          <rPr>
            <b/>
            <sz val="9"/>
            <rFont val="宋体"/>
            <family val="3"/>
            <charset val="134"/>
          </rPr>
          <t>chenjie:</t>
        </r>
        <r>
          <rPr>
            <sz val="9"/>
            <rFont val="宋体"/>
            <family val="3"/>
            <charset val="134"/>
          </rPr>
          <t xml:space="preserve">
</t>
        </r>
        <r>
          <rPr>
            <sz val="12"/>
            <rFont val="宋体"/>
            <family val="3"/>
            <charset val="134"/>
          </rPr>
          <t>m</t>
        </r>
        <r>
          <rPr>
            <vertAlign val="superscript"/>
            <sz val="12"/>
            <rFont val="宋体"/>
            <family val="3"/>
            <charset val="134"/>
          </rPr>
          <t>2</t>
        </r>
        <r>
          <rPr>
            <sz val="9"/>
            <rFont val="宋体"/>
            <family val="3"/>
            <charset val="134"/>
          </rPr>
          <t>或</t>
        </r>
        <r>
          <rPr>
            <sz val="12"/>
            <rFont val="宋体"/>
            <family val="3"/>
            <charset val="134"/>
          </rPr>
          <t>m</t>
        </r>
        <r>
          <rPr>
            <vertAlign val="superscript"/>
            <sz val="12"/>
            <rFont val="宋体"/>
            <family val="3"/>
            <charset val="134"/>
          </rPr>
          <t>3</t>
        </r>
      </text>
    </comment>
    <comment ref="T9" authorId="0">
      <text>
        <r>
          <rPr>
            <b/>
            <sz val="9"/>
            <rFont val="宋体"/>
            <family val="3"/>
            <charset val="134"/>
          </rPr>
          <t>chenjie:</t>
        </r>
        <r>
          <rPr>
            <sz val="9"/>
            <rFont val="宋体"/>
            <family val="3"/>
            <charset val="134"/>
          </rPr>
          <t xml:space="preserve">
(1)一般应填写房产证所填写的建筑面积值，如无房屋证，应填写工程概预算书上的面积值，否则就需要重新丈量；(2)对因改扩建已改变了原有建筑面积的，应以基准日实际建筑面积填报，但必须在备注中加以说明。</t>
        </r>
        <r>
          <rPr>
            <b/>
            <sz val="9"/>
            <rFont val="宋体"/>
            <family val="3"/>
            <charset val="134"/>
          </rPr>
          <t>注意：</t>
        </r>
        <r>
          <rPr>
            <sz val="9"/>
            <rFont val="宋体"/>
            <family val="3"/>
            <charset val="134"/>
          </rPr>
          <t>在增加面积的同时，应增加帐面原值及净值，如果增加面积的相应价值未入帐，应同时在备注中注明未入帐部分的建筑面积。</t>
        </r>
      </text>
    </comment>
    <comment ref="AC9" authorId="0">
      <text>
        <r>
          <rPr>
            <b/>
            <sz val="9"/>
            <rFont val="宋体"/>
            <family val="3"/>
            <charset val="134"/>
          </rPr>
          <t>chenjie:</t>
        </r>
        <r>
          <rPr>
            <sz val="9"/>
            <rFont val="宋体"/>
            <family val="3"/>
            <charset val="134"/>
          </rPr>
          <t xml:space="preserve">
备注中须说明的事项：(1)对因改扩建已改变了原有建筑面积的；(2)在增加面积的同时，其相应价值未入帐的，注明未入帐部分的建筑面积。(3)盘盈资产及非正常状态下的房屋，如：“危房、已拆除、待报废”等(4)负数余额；(5)房屋管理部门确定为“违章建筑”的。</t>
        </r>
      </text>
    </comment>
  </commentList>
</comments>
</file>

<file path=xl/comments18.xml><?xml version="1.0" encoding="utf-8"?>
<comments xmlns="http://schemas.openxmlformats.org/spreadsheetml/2006/main">
  <authors>
    <author>chenjie</author>
  </authors>
  <commentList>
    <comment ref="B8" authorId="0">
      <text>
        <r>
          <rPr>
            <b/>
            <sz val="9"/>
            <rFont val="宋体"/>
            <family val="3"/>
            <charset val="134"/>
          </rPr>
          <t>chenjie:</t>
        </r>
        <r>
          <rPr>
            <sz val="9"/>
            <rFont val="宋体"/>
            <family val="3"/>
            <charset val="134"/>
          </rPr>
          <t xml:space="preserve">
土地使用权证书的编号</t>
        </r>
      </text>
    </comment>
    <comment ref="E8" authorId="0">
      <text>
        <r>
          <rPr>
            <b/>
            <sz val="9"/>
            <rFont val="宋体"/>
            <family val="3"/>
            <charset val="134"/>
          </rPr>
          <t>chenjie:</t>
        </r>
        <r>
          <rPr>
            <sz val="9"/>
            <rFont val="宋体"/>
            <family val="3"/>
            <charset val="134"/>
          </rPr>
          <t xml:space="preserve">
所填内容应与土地证记录相符</t>
        </r>
      </text>
    </comment>
    <comment ref="F8" authorId="0">
      <text>
        <r>
          <rPr>
            <b/>
            <sz val="9"/>
            <rFont val="宋体"/>
            <family val="3"/>
            <charset val="134"/>
          </rPr>
          <t>chenjie:</t>
        </r>
        <r>
          <rPr>
            <sz val="9"/>
            <rFont val="宋体"/>
            <family val="3"/>
            <charset val="134"/>
          </rPr>
          <t xml:space="preserve">
所填内容应与土地证记录相符</t>
        </r>
      </text>
    </comment>
    <comment ref="G8" authorId="0">
      <text>
        <r>
          <rPr>
            <b/>
            <sz val="9"/>
            <rFont val="宋体"/>
            <family val="3"/>
            <charset val="134"/>
          </rPr>
          <t>chenjie:</t>
        </r>
        <r>
          <rPr>
            <sz val="9"/>
            <rFont val="宋体"/>
            <family val="3"/>
            <charset val="134"/>
          </rPr>
          <t xml:space="preserve">
所填内容应与土地证记录相符</t>
        </r>
      </text>
    </comment>
    <comment ref="I8" authorId="0">
      <text>
        <r>
          <rPr>
            <b/>
            <sz val="9"/>
            <rFont val="宋体"/>
            <family val="3"/>
            <charset val="134"/>
          </rPr>
          <t>chenjie:</t>
        </r>
        <r>
          <rPr>
            <sz val="9"/>
            <rFont val="宋体"/>
            <family val="3"/>
            <charset val="134"/>
          </rPr>
          <t xml:space="preserve">
所填内容应与土地证记录相符</t>
        </r>
      </text>
    </comment>
  </commentList>
</comments>
</file>

<file path=xl/comments19.xml><?xml version="1.0" encoding="utf-8"?>
<comments xmlns="http://schemas.openxmlformats.org/spreadsheetml/2006/main">
  <authors>
    <author>chenjie</author>
  </authors>
  <commentList>
    <comment ref="B8" authorId="0">
      <text>
        <r>
          <rPr>
            <b/>
            <sz val="9"/>
            <rFont val="宋体"/>
            <family val="3"/>
            <charset val="134"/>
          </rPr>
          <t>chenjie:</t>
        </r>
        <r>
          <rPr>
            <sz val="9"/>
            <rFont val="宋体"/>
            <family val="3"/>
            <charset val="134"/>
          </rPr>
          <t xml:space="preserve">
土地使用权证书的编号</t>
        </r>
      </text>
    </comment>
    <comment ref="E8" authorId="0">
      <text>
        <r>
          <rPr>
            <b/>
            <sz val="9"/>
            <rFont val="宋体"/>
            <family val="3"/>
            <charset val="134"/>
          </rPr>
          <t>chenjie:</t>
        </r>
        <r>
          <rPr>
            <sz val="9"/>
            <rFont val="宋体"/>
            <family val="3"/>
            <charset val="134"/>
          </rPr>
          <t xml:space="preserve">
所填内容应与土地证记录相符</t>
        </r>
      </text>
    </comment>
    <comment ref="F8" authorId="0">
      <text>
        <r>
          <rPr>
            <b/>
            <sz val="9"/>
            <rFont val="宋体"/>
            <family val="3"/>
            <charset val="134"/>
          </rPr>
          <t>chenjie:</t>
        </r>
        <r>
          <rPr>
            <sz val="9"/>
            <rFont val="宋体"/>
            <family val="3"/>
            <charset val="134"/>
          </rPr>
          <t xml:space="preserve">
所填内容应与土地证记录相符</t>
        </r>
      </text>
    </comment>
    <comment ref="G8" authorId="0">
      <text>
        <r>
          <rPr>
            <b/>
            <sz val="9"/>
            <rFont val="宋体"/>
            <family val="3"/>
            <charset val="134"/>
          </rPr>
          <t>chenjie:</t>
        </r>
        <r>
          <rPr>
            <sz val="9"/>
            <rFont val="宋体"/>
            <family val="3"/>
            <charset val="134"/>
          </rPr>
          <t xml:space="preserve">
所填内容应与土地证记录相符</t>
        </r>
      </text>
    </comment>
    <comment ref="I8" authorId="0">
      <text>
        <r>
          <rPr>
            <b/>
            <sz val="9"/>
            <rFont val="宋体"/>
            <family val="3"/>
            <charset val="134"/>
          </rPr>
          <t>chenjie:</t>
        </r>
        <r>
          <rPr>
            <sz val="9"/>
            <rFont val="宋体"/>
            <family val="3"/>
            <charset val="134"/>
          </rPr>
          <t xml:space="preserve">
所填内容应与土地证记录相符</t>
        </r>
      </text>
    </comment>
  </commentList>
</comments>
</file>

<file path=xl/comments2.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填列全称</t>
        </r>
      </text>
    </comment>
    <comment ref="C7" authorId="0">
      <text>
        <r>
          <rPr>
            <b/>
            <sz val="9"/>
            <rFont val="宋体"/>
            <family val="3"/>
            <charset val="134"/>
          </rPr>
          <t>chenjie:</t>
        </r>
        <r>
          <rPr>
            <sz val="9"/>
            <rFont val="宋体"/>
            <family val="3"/>
            <charset val="134"/>
          </rPr>
          <t xml:space="preserve">
如：鞍山信托、民生银行等、天鸿宝业等</t>
        </r>
      </text>
    </comment>
    <comment ref="D7" authorId="0">
      <text>
        <r>
          <rPr>
            <b/>
            <sz val="9"/>
            <rFont val="宋体"/>
            <family val="3"/>
            <charset val="134"/>
          </rPr>
          <t>chenjie:</t>
        </r>
        <r>
          <rPr>
            <sz val="9"/>
            <rFont val="宋体"/>
            <family val="3"/>
            <charset val="134"/>
          </rPr>
          <t xml:space="preserve">
购买日</t>
        </r>
      </text>
    </comment>
  </commentList>
</comments>
</file>

<file path=xl/comments20.xml><?xml version="1.0" encoding="utf-8"?>
<comments xmlns="http://schemas.openxmlformats.org/spreadsheetml/2006/main">
  <authors>
    <author>chenjie</author>
  </authors>
  <commentList>
    <comment ref="C8" authorId="0">
      <text>
        <r>
          <rPr>
            <b/>
            <sz val="9"/>
            <rFont val="宋体"/>
            <family val="3"/>
            <charset val="134"/>
          </rPr>
          <t>chenjie:</t>
        </r>
        <r>
          <rPr>
            <sz val="9"/>
            <rFont val="宋体"/>
            <family val="3"/>
            <charset val="134"/>
          </rPr>
          <t xml:space="preserve">
如“砖、钢筋砼、钢结构、砖铁栏杆、砼面、沥青面、砖面”等，详见填表说明</t>
        </r>
      </text>
    </comment>
    <comment ref="F8" authorId="0">
      <text>
        <r>
          <rPr>
            <b/>
            <sz val="9"/>
            <rFont val="宋体"/>
            <family val="3"/>
            <charset val="134"/>
          </rPr>
          <t>chenjie:</t>
        </r>
        <r>
          <rPr>
            <sz val="9"/>
            <rFont val="宋体"/>
            <family val="3"/>
            <charset val="134"/>
          </rPr>
          <t xml:space="preserve">
座、口（井）、m、个等，详见填表说明</t>
        </r>
      </text>
    </comment>
    <comment ref="I8" authorId="0">
      <text>
        <r>
          <rPr>
            <b/>
            <sz val="9"/>
            <rFont val="宋体"/>
            <family val="3"/>
            <charset val="134"/>
          </rPr>
          <t>chenjie:</t>
        </r>
        <r>
          <rPr>
            <sz val="9"/>
            <rFont val="宋体"/>
            <family val="3"/>
            <charset val="134"/>
          </rPr>
          <t xml:space="preserve">
长度、宽度和建筑面积应按图纸准确填写</t>
        </r>
      </text>
    </comment>
  </commentList>
</comments>
</file>

<file path=xl/comments21.xml><?xml version="1.0" encoding="utf-8"?>
<comments xmlns="http://schemas.openxmlformats.org/spreadsheetml/2006/main">
  <authors>
    <author>chenjie</author>
  </authors>
  <commentList>
    <comment ref="B8" authorId="0">
      <text>
        <r>
          <rPr>
            <b/>
            <sz val="9"/>
            <rFont val="宋体"/>
            <family val="3"/>
            <charset val="134"/>
          </rPr>
          <t>chenjie:</t>
        </r>
        <r>
          <rPr>
            <sz val="9"/>
            <rFont val="宋体"/>
            <family val="3"/>
            <charset val="134"/>
          </rPr>
          <t xml:space="preserve">
填写管道和沟槽的全称</t>
        </r>
      </text>
    </comment>
    <comment ref="F8" authorId="0">
      <text>
        <r>
          <rPr>
            <b/>
            <sz val="9"/>
            <rFont val="宋体"/>
            <family val="3"/>
            <charset val="134"/>
          </rPr>
          <t>chenjie:</t>
        </r>
        <r>
          <rPr>
            <sz val="9"/>
            <rFont val="宋体"/>
            <family val="3"/>
            <charset val="134"/>
          </rPr>
          <t xml:space="preserve">
长度、槽深、沟宽*沟厚管径*壁厚、材质、绝缘方式等应按图纸准确填写</t>
        </r>
      </text>
    </comment>
    <comment ref="G8" authorId="0">
      <text>
        <r>
          <rPr>
            <b/>
            <sz val="9"/>
            <rFont val="宋体"/>
            <family val="3"/>
            <charset val="134"/>
          </rPr>
          <t>chenjie:</t>
        </r>
        <r>
          <rPr>
            <sz val="9"/>
            <rFont val="宋体"/>
            <family val="3"/>
            <charset val="134"/>
          </rPr>
          <t xml:space="preserve">
如”砖、砼、钢管、砼管”等</t>
        </r>
      </text>
    </comment>
    <comment ref="I8" authorId="0">
      <text>
        <r>
          <rPr>
            <b/>
            <sz val="9"/>
            <rFont val="宋体"/>
            <family val="3"/>
            <charset val="134"/>
          </rPr>
          <t>chenjie:</t>
        </r>
        <r>
          <rPr>
            <sz val="9"/>
            <rFont val="宋体"/>
            <family val="3"/>
            <charset val="134"/>
          </rPr>
          <t xml:space="preserve">
指竣工日期</t>
        </r>
      </text>
    </comment>
    <comment ref="S8" authorId="0">
      <text>
        <r>
          <rPr>
            <b/>
            <sz val="9"/>
            <rFont val="宋体"/>
            <family val="3"/>
            <charset val="134"/>
          </rPr>
          <t>chenjie:</t>
        </r>
        <r>
          <rPr>
            <sz val="9"/>
            <rFont val="宋体"/>
            <family val="3"/>
            <charset val="134"/>
          </rPr>
          <t xml:space="preserve">
备注中须说明的事项：(1)对因改扩建已改变了原有记录的；(2)改扩建增加的相应价值未入帐的，注明未入帐部分的尺寸规格等。(3)盘盈资产及非正常状态下的资产，如：“已拆除、待报废”等(5)负数余额</t>
        </r>
      </text>
    </comment>
  </commentList>
</comments>
</file>

<file path=xl/comments22.xml><?xml version="1.0" encoding="utf-8"?>
<comments xmlns="http://schemas.openxmlformats.org/spreadsheetml/2006/main">
  <authors>
    <author>sucheng</author>
    <author>chenjie</author>
  </authors>
  <commentList>
    <comment ref="B8" authorId="0">
      <text>
        <r>
          <rPr>
            <b/>
            <sz val="9"/>
            <rFont val="宋体"/>
            <family val="3"/>
            <charset val="134"/>
          </rPr>
          <t>sucheng:</t>
        </r>
        <r>
          <rPr>
            <sz val="9"/>
            <rFont val="宋体"/>
            <family val="3"/>
            <charset val="134"/>
          </rPr>
          <t xml:space="preserve">
企业资产管理所使用的编号</t>
        </r>
      </text>
    </comment>
    <comment ref="D8" authorId="1">
      <text>
        <r>
          <rPr>
            <b/>
            <sz val="9"/>
            <rFont val="宋体"/>
            <family val="3"/>
            <charset val="134"/>
          </rPr>
          <t>chenjie:</t>
        </r>
        <r>
          <rPr>
            <sz val="9"/>
            <rFont val="宋体"/>
            <family val="3"/>
            <charset val="134"/>
          </rPr>
          <t xml:space="preserve">
按设备铭牌填写</t>
        </r>
      </text>
    </comment>
    <comment ref="F8" authorId="1">
      <text>
        <r>
          <rPr>
            <b/>
            <sz val="9"/>
            <rFont val="宋体"/>
            <family val="3"/>
            <charset val="134"/>
          </rPr>
          <t>chenjie:</t>
        </r>
        <r>
          <rPr>
            <sz val="9"/>
            <rFont val="宋体"/>
            <family val="3"/>
            <charset val="134"/>
          </rPr>
          <t xml:space="preserve">
按设备铭牌填写，不得以地名或经销商名称替代</t>
        </r>
      </text>
    </comment>
    <comment ref="J8" authorId="1">
      <text>
        <r>
          <rPr>
            <b/>
            <sz val="9"/>
            <rFont val="宋体"/>
            <family val="3"/>
            <charset val="134"/>
          </rPr>
          <t>chenjie:</t>
        </r>
        <r>
          <rPr>
            <sz val="9"/>
            <rFont val="宋体"/>
            <family val="3"/>
            <charset val="134"/>
          </rPr>
          <t xml:space="preserve">
设备投入使用的日期</t>
        </r>
      </text>
    </comment>
    <comment ref="S8" authorId="1">
      <text>
        <r>
          <rPr>
            <b/>
            <sz val="9"/>
            <rFont val="宋体"/>
            <family val="3"/>
            <charset val="134"/>
          </rPr>
          <t>chenjie:</t>
        </r>
        <r>
          <rPr>
            <sz val="9"/>
            <rFont val="宋体"/>
            <family val="3"/>
            <charset val="134"/>
          </rPr>
          <t xml:space="preserve">
应注明的事项：(1)盘盈(2)非正常资产，如“停用、不需用、待报废、淘汰、盘亏”等(3)仪器仪表、电梯、锅炉、压力容器等规定由有关部门定期鉴定的设备应注明“达标”或“未达标”(4)因折旧提超等原因造成负数余额的项目，应简述原因(5)其他</t>
        </r>
      </text>
    </comment>
    <comment ref="D10" authorId="1">
      <text>
        <r>
          <rPr>
            <b/>
            <sz val="9"/>
            <rFont val="宋体"/>
            <family val="3"/>
            <charset val="134"/>
          </rPr>
          <t>chenjie:</t>
        </r>
        <r>
          <rPr>
            <sz val="9"/>
            <rFont val="宋体"/>
            <family val="3"/>
            <charset val="134"/>
          </rPr>
          <t xml:space="preserve">
按设备铭牌填写</t>
        </r>
      </text>
    </comment>
    <comment ref="D12" authorId="1">
      <text>
        <r>
          <rPr>
            <b/>
            <sz val="9"/>
            <rFont val="宋体"/>
            <family val="3"/>
            <charset val="134"/>
          </rPr>
          <t>chenjie:</t>
        </r>
        <r>
          <rPr>
            <sz val="9"/>
            <rFont val="宋体"/>
            <family val="3"/>
            <charset val="134"/>
          </rPr>
          <t xml:space="preserve">
按设备铭牌填写</t>
        </r>
      </text>
    </comment>
    <comment ref="D15" authorId="1">
      <text>
        <r>
          <rPr>
            <b/>
            <sz val="9"/>
            <rFont val="宋体"/>
            <family val="3"/>
            <charset val="134"/>
          </rPr>
          <t>chenjie:</t>
        </r>
        <r>
          <rPr>
            <sz val="9"/>
            <rFont val="宋体"/>
            <family val="3"/>
            <charset val="134"/>
          </rPr>
          <t xml:space="preserve">
按设备铭牌填写</t>
        </r>
      </text>
    </comment>
  </commentList>
</comments>
</file>

<file path=xl/comments23.xml><?xml version="1.0" encoding="utf-8"?>
<comments xmlns="http://schemas.openxmlformats.org/spreadsheetml/2006/main">
  <authors>
    <author>chenjie</author>
  </authors>
  <commentList>
    <comment ref="E8" authorId="0">
      <text>
        <r>
          <rPr>
            <b/>
            <sz val="9"/>
            <rFont val="宋体"/>
            <family val="3"/>
            <charset val="134"/>
          </rPr>
          <t>chenjie:</t>
        </r>
        <r>
          <rPr>
            <sz val="9"/>
            <rFont val="宋体"/>
            <family val="3"/>
            <charset val="134"/>
          </rPr>
          <t xml:space="preserve">
按车辆铭牌填写，不得以地名或经销商名称替代</t>
        </r>
      </text>
    </comment>
    <comment ref="I8" authorId="0">
      <text>
        <r>
          <rPr>
            <b/>
            <sz val="9"/>
            <rFont val="宋体"/>
            <family val="3"/>
            <charset val="134"/>
          </rPr>
          <t>chenjie:</t>
        </r>
        <r>
          <rPr>
            <sz val="9"/>
            <rFont val="宋体"/>
            <family val="3"/>
            <charset val="134"/>
          </rPr>
          <t xml:space="preserve">
投入使用的日期</t>
        </r>
      </text>
    </comment>
    <comment ref="J8" authorId="0">
      <text>
        <r>
          <rPr>
            <b/>
            <sz val="9"/>
            <rFont val="宋体"/>
            <family val="3"/>
            <charset val="134"/>
          </rPr>
          <t>chenjie:</t>
        </r>
        <r>
          <rPr>
            <sz val="9"/>
            <rFont val="宋体"/>
            <family val="3"/>
            <charset val="134"/>
          </rPr>
          <t xml:space="preserve">
按里程表显示数填列，若里程表已损坏或不准确，则无需填写</t>
        </r>
      </text>
    </comment>
    <comment ref="T8" authorId="0">
      <text>
        <r>
          <rPr>
            <b/>
            <sz val="9"/>
            <rFont val="宋体"/>
            <family val="3"/>
            <charset val="134"/>
          </rPr>
          <t>chenjie:</t>
        </r>
        <r>
          <rPr>
            <sz val="9"/>
            <rFont val="宋体"/>
            <family val="3"/>
            <charset val="134"/>
          </rPr>
          <t xml:space="preserve">
(1)对待报废、盘亏、帐外等运输车辆应在备注栏标明；(2)因折旧提超等原因造成负数余额的项目，应简述原因（3）其他</t>
        </r>
      </text>
    </comment>
  </commentList>
</comments>
</file>

<file path=xl/comments24.xml><?xml version="1.0" encoding="utf-8"?>
<comments xmlns="http://schemas.openxmlformats.org/spreadsheetml/2006/main">
  <authors>
    <author>chenjie</author>
  </authors>
  <commentList>
    <comment ref="E7" authorId="0">
      <text>
        <r>
          <rPr>
            <b/>
            <sz val="9"/>
            <rFont val="宋体"/>
            <family val="3"/>
            <charset val="134"/>
          </rPr>
          <t>chenjie:</t>
        </r>
        <r>
          <rPr>
            <sz val="9"/>
            <rFont val="宋体"/>
            <family val="3"/>
            <charset val="134"/>
          </rPr>
          <t xml:space="preserve">
形象进度可以按工程施工进度的四个阶段考虑。（做完前期工程为一个阶段；动工已有一定时间为第二阶段；完成主体工程为第三阶段；由此到竣工为第四阶段。）</t>
        </r>
      </text>
    </comment>
    <comment ref="F7" authorId="0">
      <text>
        <r>
          <rPr>
            <b/>
            <sz val="9"/>
            <rFont val="宋体"/>
            <family val="3"/>
            <charset val="134"/>
          </rPr>
          <t>chenjie:</t>
        </r>
        <r>
          <rPr>
            <sz val="9"/>
            <rFont val="宋体"/>
            <family val="3"/>
            <charset val="134"/>
          </rPr>
          <t xml:space="preserve">
指财务实际付款与合同总价款之比</t>
        </r>
      </text>
    </comment>
    <comment ref="L7" authorId="0">
      <text>
        <r>
          <rPr>
            <b/>
            <sz val="9"/>
            <rFont val="宋体"/>
            <family val="3"/>
            <charset val="134"/>
          </rPr>
          <t>chenjie:</t>
        </r>
        <r>
          <rPr>
            <sz val="9"/>
            <rFont val="宋体"/>
            <family val="3"/>
            <charset val="134"/>
          </rPr>
          <t xml:space="preserve">
处于非正常状态的在建工程项目应在备注栏标注在建工程的施工状况，如：“停建1年、季节性停建”等</t>
        </r>
      </text>
    </comment>
  </commentList>
</comments>
</file>

<file path=xl/comments25.xml><?xml version="1.0" encoding="utf-8"?>
<comments xmlns="http://schemas.openxmlformats.org/spreadsheetml/2006/main">
  <authors>
    <author>chenjie</author>
  </authors>
  <commentList>
    <comment ref="B8" authorId="0">
      <text>
        <r>
          <rPr>
            <b/>
            <sz val="9"/>
            <rFont val="宋体"/>
            <family val="3"/>
            <charset val="134"/>
          </rPr>
          <t>chenjie:</t>
        </r>
        <r>
          <rPr>
            <sz val="9"/>
            <rFont val="宋体"/>
            <family val="3"/>
            <charset val="134"/>
          </rPr>
          <t xml:space="preserve">
请按照工程项目整理填列本表，不应按照财务入账时间顺序填列。</t>
        </r>
      </text>
    </comment>
    <comment ref="S8" authorId="0">
      <text>
        <r>
          <rPr>
            <b/>
            <sz val="9"/>
            <rFont val="宋体"/>
            <family val="3"/>
            <charset val="134"/>
          </rPr>
          <t>chenjie:</t>
        </r>
        <r>
          <rPr>
            <sz val="9"/>
            <rFont val="宋体"/>
            <family val="3"/>
            <charset val="134"/>
          </rPr>
          <t xml:space="preserve">
处于非正常状态的在建工程项目应在备注栏标注在建工程的施工状况，如：“停建1年、季节性停建”等</t>
        </r>
      </text>
    </comment>
  </commentList>
</comments>
</file>

<file path=xl/comments26.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填列转入固定资产实物名称及规格型号，如“报废油罐汽车HQG5吨1辆”、“出售CA6140.2M普通车床1台”等</t>
        </r>
      </text>
    </comment>
    <comment ref="C7" authorId="0">
      <text>
        <r>
          <rPr>
            <b/>
            <sz val="9"/>
            <rFont val="宋体"/>
            <family val="3"/>
            <charset val="134"/>
          </rPr>
          <t>chenjie:</t>
        </r>
        <r>
          <rPr>
            <sz val="9"/>
            <rFont val="宋体"/>
            <family val="3"/>
            <charset val="134"/>
          </rPr>
          <t xml:space="preserve">
发生日期为转入时间</t>
        </r>
      </text>
    </comment>
    <comment ref="I7" authorId="0">
      <text>
        <r>
          <rPr>
            <b/>
            <sz val="9"/>
            <rFont val="宋体"/>
            <family val="3"/>
            <charset val="134"/>
          </rPr>
          <t>chenjie:</t>
        </r>
        <r>
          <rPr>
            <sz val="9"/>
            <rFont val="宋体"/>
            <family val="3"/>
            <charset val="134"/>
          </rPr>
          <t xml:space="preserve">
简要注明基准日资产清理状况（如“已清理完毕”、“清理净损失”、“清理收入”等</t>
        </r>
      </text>
    </comment>
  </commentList>
</comments>
</file>

<file path=xl/comments27.xml><?xml version="1.0" encoding="utf-8"?>
<comments xmlns="http://schemas.openxmlformats.org/spreadsheetml/2006/main">
  <authors>
    <author>chenjie</author>
  </authors>
  <commentList>
    <comment ref="P8" authorId="0">
      <text>
        <r>
          <rPr>
            <b/>
            <sz val="9"/>
            <rFont val="宋体"/>
            <family val="3"/>
            <charset val="134"/>
          </rPr>
          <t>chenjie:</t>
        </r>
        <r>
          <rPr>
            <sz val="9"/>
            <rFont val="宋体"/>
            <family val="3"/>
            <charset val="134"/>
          </rPr>
          <t xml:space="preserve">
应注明的事项：(1)盘盈(2)非正常资产，如“停用、不需用、待报废、淘汰、盘亏”等(3)仪器仪表、电梯、锅炉、压力容器等规定由有关部门定期鉴定的设备应注明“达标”或“未达标”(4)因折旧提超等原因造成负数余额的项目，应简述原因(5)其他</t>
        </r>
      </text>
    </comment>
  </commentList>
</comments>
</file>

<file path=xl/comments28.xml><?xml version="1.0" encoding="utf-8"?>
<comments xmlns="http://schemas.openxmlformats.org/spreadsheetml/2006/main">
  <authors>
    <author>chenjie</author>
  </authors>
  <commentList>
    <comment ref="Q8" authorId="0">
      <text>
        <r>
          <rPr>
            <b/>
            <sz val="9"/>
            <rFont val="宋体"/>
            <family val="3"/>
            <charset val="134"/>
          </rPr>
          <t>chenjie:</t>
        </r>
        <r>
          <rPr>
            <sz val="9"/>
            <rFont val="宋体"/>
            <family val="3"/>
            <charset val="134"/>
          </rPr>
          <t xml:space="preserve">
应注明的事项：(1)盘盈(2)非正常资产，如“停用、不需用、待报废、淘汰、盘亏”等(3)仪器仪表、电梯、锅炉、压力容器等规定由有关部门定期鉴定的设备应注明“达标”或“未达标”(4)因折旧提超等原因造成负数余额的项目，应简述原因(5)其他</t>
        </r>
      </text>
    </comment>
  </commentList>
</comments>
</file>

<file path=xl/comments29.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土地使用权证书的编号</t>
        </r>
      </text>
    </comment>
  </commentList>
</comments>
</file>

<file path=xl/comments3.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填列全称</t>
        </r>
      </text>
    </comment>
    <comment ref="C7" authorId="0">
      <text>
        <r>
          <rPr>
            <b/>
            <sz val="9"/>
            <rFont val="宋体"/>
            <family val="3"/>
            <charset val="134"/>
          </rPr>
          <t>chenjie:</t>
        </r>
        <r>
          <rPr>
            <sz val="9"/>
            <rFont val="宋体"/>
            <family val="3"/>
            <charset val="134"/>
          </rPr>
          <t xml:space="preserve">
如：国库券、电力债券
    ＊＊公司债券</t>
        </r>
      </text>
    </comment>
  </commentList>
</comments>
</file>

<file path=xl/comments30.xml><?xml version="1.0" encoding="utf-8"?>
<comments xmlns="http://schemas.openxmlformats.org/spreadsheetml/2006/main">
  <authors>
    <author>chenjie</author>
  </authors>
  <commentList>
    <comment ref="C7" authorId="0">
      <text>
        <r>
          <rPr>
            <b/>
            <sz val="9"/>
            <rFont val="宋体"/>
            <family val="3"/>
            <charset val="134"/>
          </rPr>
          <t>chenjie:</t>
        </r>
        <r>
          <rPr>
            <sz val="9"/>
            <rFont val="宋体"/>
            <family val="3"/>
            <charset val="134"/>
          </rPr>
          <t xml:space="preserve">
土地使用权证书的编号</t>
        </r>
      </text>
    </comment>
    <comment ref="E7" authorId="0">
      <text>
        <r>
          <rPr>
            <b/>
            <sz val="9"/>
            <rFont val="宋体"/>
            <family val="3"/>
            <charset val="134"/>
          </rPr>
          <t>chenjie:</t>
        </r>
        <r>
          <rPr>
            <sz val="9"/>
            <rFont val="宋体"/>
            <family val="3"/>
            <charset val="134"/>
          </rPr>
          <t xml:space="preserve">
所填内容应与土地证记录相符</t>
        </r>
      </text>
    </comment>
    <comment ref="F7" authorId="0">
      <text>
        <r>
          <rPr>
            <b/>
            <sz val="9"/>
            <rFont val="宋体"/>
            <family val="3"/>
            <charset val="134"/>
          </rPr>
          <t>chenjie:</t>
        </r>
        <r>
          <rPr>
            <sz val="9"/>
            <rFont val="宋体"/>
            <family val="3"/>
            <charset val="134"/>
          </rPr>
          <t xml:space="preserve">
所填内容应与土地证记录相符</t>
        </r>
      </text>
    </comment>
  </commentList>
</comments>
</file>

<file path=xl/comments31.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如：“</t>
        </r>
        <r>
          <rPr>
            <sz val="9"/>
            <rFont val="Times New Roman"/>
            <family val="1"/>
          </rPr>
          <t>××</t>
        </r>
        <r>
          <rPr>
            <sz val="9"/>
            <rFont val="宋体"/>
            <family val="3"/>
            <charset val="134"/>
          </rPr>
          <t>专利权”、“</t>
        </r>
        <r>
          <rPr>
            <sz val="9"/>
            <rFont val="Times New Roman"/>
            <family val="1"/>
          </rPr>
          <t>××</t>
        </r>
        <r>
          <rPr>
            <sz val="9"/>
            <rFont val="宋体"/>
            <family val="3"/>
            <charset val="134"/>
          </rPr>
          <t>软件”等</t>
        </r>
      </text>
    </comment>
    <comment ref="M7" authorId="0">
      <text>
        <r>
          <rPr>
            <b/>
            <sz val="9"/>
            <rFont val="宋体"/>
            <family val="3"/>
            <charset val="134"/>
          </rPr>
          <t>chenjie:</t>
        </r>
        <r>
          <rPr>
            <sz val="9"/>
            <rFont val="宋体"/>
            <family val="3"/>
            <charset val="134"/>
          </rPr>
          <t xml:space="preserve">
企业实际拥有但基准日未入帐的不应填入本表</t>
        </r>
      </text>
    </comment>
    <comment ref="M8" authorId="0">
      <text>
        <r>
          <rPr>
            <b/>
            <sz val="9"/>
            <rFont val="宋体"/>
            <family val="3"/>
            <charset val="134"/>
          </rPr>
          <t>chenjie:</t>
        </r>
        <r>
          <rPr>
            <sz val="9"/>
            <rFont val="宋体"/>
            <family val="3"/>
            <charset val="134"/>
          </rPr>
          <t xml:space="preserve">
企业实际拥有但基准日未入帐的不应填入本表</t>
        </r>
      </text>
    </comment>
    <comment ref="M9" authorId="0">
      <text>
        <r>
          <rPr>
            <b/>
            <sz val="9"/>
            <rFont val="宋体"/>
            <family val="3"/>
            <charset val="134"/>
          </rPr>
          <t>chenjie:</t>
        </r>
        <r>
          <rPr>
            <sz val="9"/>
            <rFont val="宋体"/>
            <family val="3"/>
            <charset val="134"/>
          </rPr>
          <t xml:space="preserve">
企业实际拥有但基准日未入帐的不应填入本表</t>
        </r>
      </text>
    </comment>
    <comment ref="M10" authorId="0">
      <text>
        <r>
          <rPr>
            <b/>
            <sz val="9"/>
            <rFont val="宋体"/>
            <family val="3"/>
            <charset val="134"/>
          </rPr>
          <t>chenjie:</t>
        </r>
        <r>
          <rPr>
            <sz val="9"/>
            <rFont val="宋体"/>
            <family val="3"/>
            <charset val="134"/>
          </rPr>
          <t xml:space="preserve">
企业实际拥有但基准日未入帐的不应填入本表</t>
        </r>
      </text>
    </comment>
    <comment ref="M11" authorId="0">
      <text>
        <r>
          <rPr>
            <b/>
            <sz val="9"/>
            <rFont val="宋体"/>
            <family val="3"/>
            <charset val="134"/>
          </rPr>
          <t>chenjie:</t>
        </r>
        <r>
          <rPr>
            <sz val="9"/>
            <rFont val="宋体"/>
            <family val="3"/>
            <charset val="134"/>
          </rPr>
          <t xml:space="preserve">
企业实际拥有但基准日未入帐的不应填入本表</t>
        </r>
      </text>
    </comment>
  </commentList>
</comments>
</file>

<file path=xl/comments32.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如：“</t>
        </r>
        <r>
          <rPr>
            <sz val="9"/>
            <rFont val="Times New Roman"/>
            <family val="1"/>
          </rPr>
          <t>××</t>
        </r>
        <r>
          <rPr>
            <sz val="9"/>
            <rFont val="宋体"/>
            <family val="3"/>
            <charset val="134"/>
          </rPr>
          <t>专利权”、“</t>
        </r>
        <r>
          <rPr>
            <sz val="9"/>
            <rFont val="Times New Roman"/>
            <family val="1"/>
          </rPr>
          <t>××</t>
        </r>
        <r>
          <rPr>
            <sz val="9"/>
            <rFont val="宋体"/>
            <family val="3"/>
            <charset val="134"/>
          </rPr>
          <t>软件”等</t>
        </r>
      </text>
    </comment>
    <comment ref="I7" authorId="0">
      <text>
        <r>
          <rPr>
            <b/>
            <sz val="9"/>
            <rFont val="宋体"/>
            <family val="3"/>
            <charset val="134"/>
          </rPr>
          <t>chenjie:</t>
        </r>
        <r>
          <rPr>
            <sz val="9"/>
            <rFont val="宋体"/>
            <family val="3"/>
            <charset val="134"/>
          </rPr>
          <t xml:space="preserve">
企业实际拥有但基准日未入帐的不应填入本表</t>
        </r>
      </text>
    </comment>
  </commentList>
</comments>
</file>

<file path=xl/comments33.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如：“</t>
        </r>
        <r>
          <rPr>
            <sz val="9"/>
            <rFont val="Times New Roman"/>
            <family val="1"/>
          </rPr>
          <t>××</t>
        </r>
        <r>
          <rPr>
            <sz val="9"/>
            <rFont val="宋体"/>
            <family val="3"/>
            <charset val="134"/>
          </rPr>
          <t>专利权”、“</t>
        </r>
        <r>
          <rPr>
            <sz val="9"/>
            <rFont val="Times New Roman"/>
            <family val="1"/>
          </rPr>
          <t>××</t>
        </r>
        <r>
          <rPr>
            <sz val="9"/>
            <rFont val="宋体"/>
            <family val="3"/>
            <charset val="134"/>
          </rPr>
          <t>软件”等</t>
        </r>
      </text>
    </comment>
    <comment ref="I7" authorId="0">
      <text>
        <r>
          <rPr>
            <b/>
            <sz val="9"/>
            <rFont val="宋体"/>
            <family val="3"/>
            <charset val="134"/>
          </rPr>
          <t>chenjie:</t>
        </r>
        <r>
          <rPr>
            <sz val="9"/>
            <rFont val="宋体"/>
            <family val="3"/>
            <charset val="134"/>
          </rPr>
          <t xml:space="preserve">
企业实际拥有但基准日未入帐的不应填入本表</t>
        </r>
      </text>
    </comment>
  </commentList>
</comments>
</file>

<file path=xl/comments34.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指摊销期在1年以上的各种费用。如“</t>
        </r>
        <r>
          <rPr>
            <sz val="9"/>
            <rFont val="Times New Roman"/>
            <family val="1"/>
          </rPr>
          <t>××</t>
        </r>
        <r>
          <rPr>
            <sz val="9"/>
            <rFont val="宋体"/>
            <family val="3"/>
            <charset val="134"/>
          </rPr>
          <t>租入资产改良款”、“</t>
        </r>
        <r>
          <rPr>
            <sz val="9"/>
            <rFont val="Times New Roman"/>
            <family val="1"/>
          </rPr>
          <t>××</t>
        </r>
        <r>
          <rPr>
            <sz val="9"/>
            <rFont val="宋体"/>
            <family val="3"/>
            <charset val="134"/>
          </rPr>
          <t>资产大修费用“等。若填表单位开办费在本科目核算，则除按要求填写本表外，应参照开办费清查评估明细表的要求在备注栏注明费用包括的计提内容和相应金额，或附专项说明亦可。</t>
        </r>
      </text>
    </comment>
    <comment ref="D7" authorId="0">
      <text>
        <r>
          <rPr>
            <b/>
            <sz val="9"/>
            <rFont val="宋体"/>
            <family val="3"/>
            <charset val="134"/>
          </rPr>
          <t>chenjie:</t>
        </r>
        <r>
          <rPr>
            <sz val="9"/>
            <rFont val="宋体"/>
            <family val="3"/>
            <charset val="134"/>
          </rPr>
          <t xml:space="preserve">
指开始摊销前的金额。</t>
        </r>
      </text>
    </comment>
  </commentList>
</comments>
</file>

<file path=xl/comments35.xml><?xml version="1.0" encoding="utf-8"?>
<comments xmlns="http://schemas.openxmlformats.org/spreadsheetml/2006/main">
  <authors>
    <author>user</author>
  </authors>
  <commentList>
    <comment ref="B6" authorId="0">
      <text>
        <r>
          <rPr>
            <b/>
            <sz val="9"/>
            <rFont val="宋体"/>
            <family val="3"/>
            <charset val="134"/>
          </rPr>
          <t>user:</t>
        </r>
        <r>
          <rPr>
            <sz val="9"/>
            <rFont val="宋体"/>
            <family val="3"/>
            <charset val="134"/>
          </rPr>
          <t xml:space="preserve">
按项目明细填报
</t>
        </r>
      </text>
    </comment>
  </commentList>
</comments>
</file>

<file path=xl/comments36.xml><?xml version="1.0" encoding="utf-8"?>
<comments xmlns="http://schemas.openxmlformats.org/spreadsheetml/2006/main">
  <authors>
    <author>chenjie</author>
  </authors>
  <commentList>
    <comment ref="I7" authorId="0">
      <text>
        <r>
          <rPr>
            <b/>
            <sz val="9"/>
            <rFont val="宋体"/>
            <family val="3"/>
            <charset val="134"/>
          </rPr>
          <t>chenjie:</t>
        </r>
        <r>
          <rPr>
            <sz val="9"/>
            <rFont val="宋体"/>
            <family val="3"/>
            <charset val="134"/>
          </rPr>
          <t xml:space="preserve">
金额较大的项目，在备注栏注明其内容或附说明该项资产的内容和价值构成的专项说明。</t>
        </r>
      </text>
    </comment>
  </commentList>
</comments>
</file>

<file path=xl/comments37.xml><?xml version="1.0" encoding="utf-8"?>
<comments xmlns="http://schemas.openxmlformats.org/spreadsheetml/2006/main">
  <authors>
    <author>chenjie</author>
  </authors>
  <commentList>
    <comment ref="C7" authorId="0">
      <text>
        <r>
          <rPr>
            <b/>
            <sz val="9"/>
            <rFont val="宋体"/>
            <family val="3"/>
            <charset val="134"/>
          </rPr>
          <t>chenjie:</t>
        </r>
        <r>
          <rPr>
            <sz val="9"/>
            <rFont val="宋体"/>
            <family val="3"/>
            <charset val="134"/>
          </rPr>
          <t xml:space="preserve">
指借款合同规定的借款启始日，填列到日</t>
        </r>
      </text>
    </comment>
    <comment ref="D7" authorId="0">
      <text>
        <r>
          <rPr>
            <b/>
            <sz val="9"/>
            <rFont val="宋体"/>
            <family val="3"/>
            <charset val="134"/>
          </rPr>
          <t>chenjie:</t>
        </r>
        <r>
          <rPr>
            <sz val="9"/>
            <rFont val="宋体"/>
            <family val="3"/>
            <charset val="134"/>
          </rPr>
          <t xml:space="preserve">
与借款合同规定到期日应一致</t>
        </r>
      </text>
    </comment>
    <comment ref="E7" authorId="0">
      <text>
        <r>
          <rPr>
            <b/>
            <sz val="9"/>
            <rFont val="宋体"/>
            <family val="3"/>
            <charset val="134"/>
          </rPr>
          <t>chenjie:</t>
        </r>
        <r>
          <rPr>
            <sz val="9"/>
            <rFont val="宋体"/>
            <family val="3"/>
            <charset val="134"/>
          </rPr>
          <t xml:space="preserve">
与借款合同规定利率应一致</t>
        </r>
      </text>
    </comment>
    <comment ref="L7" authorId="0">
      <text>
        <r>
          <rPr>
            <b/>
            <sz val="9"/>
            <rFont val="宋体"/>
            <family val="3"/>
            <charset val="134"/>
          </rPr>
          <t>chenjie:</t>
        </r>
        <r>
          <rPr>
            <sz val="9"/>
            <rFont val="宋体"/>
            <family val="3"/>
            <charset val="134"/>
          </rPr>
          <t xml:space="preserve">
标明（或附专项说明）借款的用途、担保条件（信用担保、资产抵押或质押等）、借款利息计提及支付情况（请准确说明利息计提、支付到哪一天）。</t>
        </r>
      </text>
    </comment>
  </commentList>
</comments>
</file>

<file path=xl/comments38.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债权单位名称应填列全称，不应以地名或不明确的简称或业务内容代替</t>
        </r>
      </text>
    </comment>
    <comment ref="C7" authorId="0">
      <text>
        <r>
          <rPr>
            <b/>
            <sz val="9"/>
            <rFont val="宋体"/>
            <family val="3"/>
            <charset val="134"/>
          </rPr>
          <t>chenjie:</t>
        </r>
        <r>
          <rPr>
            <sz val="9"/>
            <rFont val="宋体"/>
            <family val="3"/>
            <charset val="134"/>
          </rPr>
          <t xml:space="preserve">
填列最后一笔贷方发生额的日期；
日期填写形式(半角状态下)如：2002.6又如2001.11</t>
        </r>
      </text>
    </comment>
    <comment ref="D7" authorId="0">
      <text>
        <r>
          <rPr>
            <b/>
            <sz val="9"/>
            <rFont val="宋体"/>
            <family val="3"/>
            <charset val="134"/>
          </rPr>
          <t>chenjie:</t>
        </r>
        <r>
          <rPr>
            <sz val="9"/>
            <rFont val="宋体"/>
            <family val="3"/>
            <charset val="134"/>
          </rPr>
          <t xml:space="preserve">
如：“购油款”等</t>
        </r>
      </text>
    </comment>
    <comment ref="H7" authorId="0">
      <text>
        <r>
          <rPr>
            <b/>
            <sz val="9"/>
            <rFont val="宋体"/>
            <family val="3"/>
            <charset val="134"/>
          </rPr>
          <t>chenjie:</t>
        </r>
        <r>
          <rPr>
            <sz val="9"/>
            <rFont val="宋体"/>
            <family val="3"/>
            <charset val="134"/>
          </rPr>
          <t xml:space="preserv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39.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债权单位名称应填列全称，不应以地名或不明确的简称或业务内容代替</t>
        </r>
      </text>
    </comment>
    <comment ref="C7" authorId="0">
      <text>
        <r>
          <rPr>
            <b/>
            <sz val="9"/>
            <rFont val="宋体"/>
            <family val="3"/>
            <charset val="134"/>
          </rPr>
          <t>chenjie:</t>
        </r>
        <r>
          <rPr>
            <sz val="9"/>
            <rFont val="宋体"/>
            <family val="3"/>
            <charset val="134"/>
          </rPr>
          <t xml:space="preserve">
填列票据的签发日期；
日期填写形式(半角状态下)如：2002.6又如2001.11</t>
        </r>
      </text>
    </comment>
    <comment ref="I7" authorId="0">
      <text>
        <r>
          <rPr>
            <b/>
            <sz val="9"/>
            <rFont val="宋体"/>
            <family val="3"/>
            <charset val="134"/>
          </rPr>
          <t>chenjie:</t>
        </r>
        <r>
          <rPr>
            <sz val="9"/>
            <rFont val="宋体"/>
            <family val="3"/>
            <charset val="134"/>
          </rPr>
          <t xml:space="preserve">
1）债权单位为关联方、总公司内部或本公司内部单位的，应在备注栏注明“关联方”、“总公司内部”“内部单位”；2） 涉诉款项应在备注中标明；3）评估基准日后已付款的项目，应注明日期。如“2002年7月4日付款”；4）已到期尚未支付的，需简要说明原因。</t>
        </r>
      </text>
    </comment>
  </commentList>
</comments>
</file>

<file path=xl/comments4.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填列全称</t>
        </r>
      </text>
    </comment>
    <comment ref="C7" authorId="0">
      <text>
        <r>
          <rPr>
            <sz val="9"/>
            <rFont val="宋体"/>
            <family val="3"/>
            <charset val="134"/>
          </rPr>
          <t>如：上投摩根内需动力</t>
        </r>
      </text>
    </comment>
    <comment ref="D7" authorId="0">
      <text>
        <r>
          <rPr>
            <b/>
            <sz val="9"/>
            <rFont val="宋体"/>
            <family val="3"/>
            <charset val="134"/>
          </rPr>
          <t>开放式、封闭式等</t>
        </r>
      </text>
    </comment>
    <comment ref="E7" authorId="0">
      <text>
        <r>
          <rPr>
            <b/>
            <sz val="9"/>
            <rFont val="宋体"/>
            <family val="3"/>
            <charset val="134"/>
          </rPr>
          <t>chenjie:</t>
        </r>
        <r>
          <rPr>
            <sz val="9"/>
            <rFont val="宋体"/>
            <family val="3"/>
            <charset val="134"/>
          </rPr>
          <t xml:space="preserve">
购买日</t>
        </r>
      </text>
    </comment>
  </commentList>
</comments>
</file>

<file path=xl/comments40.xml><?xml version="1.0" encoding="utf-8"?>
<comments xmlns="http://schemas.openxmlformats.org/spreadsheetml/2006/main">
  <authors>
    <author>chenjie</author>
  </authors>
  <commentList>
    <comment ref="D7" authorId="0">
      <text>
        <r>
          <rPr>
            <b/>
            <sz val="9"/>
            <rFont val="宋体"/>
            <family val="3"/>
            <charset val="134"/>
          </rPr>
          <t>chenjie:</t>
        </r>
        <r>
          <rPr>
            <sz val="9"/>
            <rFont val="宋体"/>
            <family val="3"/>
            <charset val="134"/>
          </rPr>
          <t xml:space="preserve">
如：“售油款”等</t>
        </r>
      </text>
    </comment>
  </commentList>
</comments>
</file>

<file path=xl/comments41.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填表单位的专管税务机关，应填写全称</t>
        </r>
      </text>
    </comment>
    <comment ref="C7" authorId="0">
      <text>
        <r>
          <rPr>
            <b/>
            <sz val="9"/>
            <rFont val="宋体"/>
            <family val="3"/>
            <charset val="134"/>
          </rPr>
          <t>chenjie:</t>
        </r>
        <r>
          <rPr>
            <sz val="9"/>
            <rFont val="宋体"/>
            <family val="3"/>
            <charset val="134"/>
          </rPr>
          <t xml:space="preserve">
填写贷方最后一笔发生额的日期</t>
        </r>
      </text>
    </comment>
    <comment ref="D7" authorId="0">
      <text>
        <r>
          <rPr>
            <b/>
            <sz val="9"/>
            <rFont val="宋体"/>
            <family val="3"/>
            <charset val="134"/>
          </rPr>
          <t>chenjie:</t>
        </r>
        <r>
          <rPr>
            <sz val="9"/>
            <rFont val="宋体"/>
            <family val="3"/>
            <charset val="134"/>
          </rPr>
          <t xml:space="preserve">
债权单位名称应填列全称，不应以地名或不明确的简称或业务内容代替</t>
        </r>
      </text>
    </comment>
    <comment ref="H7" authorId="0">
      <text>
        <r>
          <rPr>
            <b/>
            <sz val="9"/>
            <rFont val="宋体"/>
            <family val="3"/>
            <charset val="134"/>
          </rPr>
          <t>chenjie:</t>
        </r>
        <r>
          <rPr>
            <sz val="9"/>
            <rFont val="宋体"/>
            <family val="3"/>
            <charset val="134"/>
          </rPr>
          <t xml:space="preserve">
备注中应注明税款所属期间。</t>
        </r>
      </text>
    </comment>
  </commentList>
</comments>
</file>

<file path=xl/comments42.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填全称</t>
        </r>
      </text>
    </comment>
    <comment ref="C7" authorId="0">
      <text>
        <r>
          <rPr>
            <b/>
            <sz val="9"/>
            <rFont val="宋体"/>
            <family val="3"/>
            <charset val="134"/>
          </rPr>
          <t>chenjie:</t>
        </r>
        <r>
          <rPr>
            <sz val="9"/>
            <rFont val="宋体"/>
            <family val="3"/>
            <charset val="134"/>
          </rPr>
          <t xml:space="preserve">
发生日期指利息结算日，填列到日。</t>
        </r>
      </text>
    </comment>
  </commentList>
</comments>
</file>

<file path=xl/comments43.xml><?xml version="1.0" encoding="utf-8"?>
<comments xmlns="http://schemas.openxmlformats.org/spreadsheetml/2006/main">
  <authors>
    <author>chenjie</author>
  </authors>
  <commentList>
    <comment ref="H7" authorId="0">
      <text>
        <r>
          <rPr>
            <b/>
            <sz val="9"/>
            <rFont val="宋体"/>
            <family val="3"/>
            <charset val="134"/>
          </rPr>
          <t>chenjie:</t>
        </r>
        <r>
          <rPr>
            <sz val="9"/>
            <rFont val="宋体"/>
            <family val="3"/>
            <charset val="134"/>
          </rPr>
          <t xml:space="preserve">
对于长期未付的利润（股利），请在备注栏标明原因</t>
        </r>
      </text>
    </comment>
  </commentList>
</comments>
</file>

<file path=xl/comments44.xml><?xml version="1.0" encoding="utf-8"?>
<comments xmlns="http://schemas.openxmlformats.org/spreadsheetml/2006/main">
  <authors>
    <author>chenjie</author>
  </authors>
  <commentList>
    <comment ref="H7" authorId="0">
      <text>
        <r>
          <rPr>
            <b/>
            <sz val="9"/>
            <rFont val="宋体"/>
            <family val="3"/>
            <charset val="134"/>
          </rPr>
          <t>chenjie:</t>
        </r>
        <r>
          <rPr>
            <sz val="9"/>
            <rFont val="宋体"/>
            <family val="3"/>
            <charset val="134"/>
          </rPr>
          <t xml:space="preserv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45.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参见长期借款表</t>
        </r>
      </text>
    </comment>
  </commentList>
</comments>
</file>

<file path=xl/comments46.xml><?xml version="1.0" encoding="utf-8"?>
<comments xmlns="http://schemas.openxmlformats.org/spreadsheetml/2006/main">
  <authors>
    <author>chenjie</author>
  </authors>
  <commentList>
    <comment ref="C7" authorId="0">
      <text>
        <r>
          <rPr>
            <b/>
            <sz val="9"/>
            <rFont val="宋体"/>
            <family val="3"/>
            <charset val="134"/>
          </rPr>
          <t>chenjie:</t>
        </r>
        <r>
          <rPr>
            <sz val="9"/>
            <rFont val="宋体"/>
            <family val="3"/>
            <charset val="134"/>
          </rPr>
          <t xml:space="preserve">
指借款合同规定的借款启始日，填列到日</t>
        </r>
      </text>
    </comment>
    <comment ref="D7" authorId="0">
      <text>
        <r>
          <rPr>
            <b/>
            <sz val="9"/>
            <rFont val="宋体"/>
            <family val="3"/>
            <charset val="134"/>
          </rPr>
          <t>chenjie:</t>
        </r>
        <r>
          <rPr>
            <sz val="9"/>
            <rFont val="宋体"/>
            <family val="3"/>
            <charset val="134"/>
          </rPr>
          <t xml:space="preserve">
与借款合同规定到期日应一致</t>
        </r>
      </text>
    </comment>
    <comment ref="E7" authorId="0">
      <text>
        <r>
          <rPr>
            <b/>
            <sz val="9"/>
            <rFont val="宋体"/>
            <family val="3"/>
            <charset val="134"/>
          </rPr>
          <t>chenjie:</t>
        </r>
        <r>
          <rPr>
            <sz val="9"/>
            <rFont val="宋体"/>
            <family val="3"/>
            <charset val="134"/>
          </rPr>
          <t xml:space="preserve">
与借款合同规定利率应一致</t>
        </r>
      </text>
    </comment>
    <comment ref="L7" authorId="0">
      <text>
        <r>
          <rPr>
            <b/>
            <sz val="9"/>
            <rFont val="宋体"/>
            <family val="3"/>
            <charset val="134"/>
          </rPr>
          <t>chenjie:</t>
        </r>
        <r>
          <rPr>
            <sz val="9"/>
            <rFont val="宋体"/>
            <family val="3"/>
            <charset val="134"/>
          </rPr>
          <t xml:space="preserve">
标明（或附专项说明）借款的用途、担保条件（信用担保、资产抵押或质押等）、借款利息计提及支付情况（请准确说明利息计提、支付到哪一天）。</t>
        </r>
      </text>
    </comment>
  </commentList>
</comments>
</file>

<file path=xl/comments47.xml><?xml version="1.0" encoding="utf-8"?>
<comments xmlns="http://schemas.openxmlformats.org/spreadsheetml/2006/main">
  <authors>
    <author>sucheng</author>
    <author>chenjie</author>
  </authors>
  <commentList>
    <comment ref="E7" authorId="0">
      <text>
        <r>
          <rPr>
            <b/>
            <sz val="9"/>
            <rFont val="宋体"/>
            <family val="3"/>
            <charset val="134"/>
          </rPr>
          <t>sucheng:</t>
        </r>
        <r>
          <rPr>
            <sz val="9"/>
            <rFont val="宋体"/>
            <family val="3"/>
            <charset val="134"/>
          </rPr>
          <t xml:space="preserve">
合同规定的，于基准日尚未支付的余额</t>
        </r>
      </text>
    </comment>
    <comment ref="B8" authorId="1">
      <text>
        <r>
          <rPr>
            <b/>
            <sz val="9"/>
            <rFont val="宋体"/>
            <family val="3"/>
            <charset val="134"/>
          </rPr>
          <t>chenjie:</t>
        </r>
        <r>
          <rPr>
            <sz val="9"/>
            <rFont val="宋体"/>
            <family val="3"/>
            <charset val="134"/>
          </rPr>
          <t xml:space="preserve">
填列债权单位全称</t>
        </r>
      </text>
    </comment>
    <comment ref="C8" authorId="1">
      <text>
        <r>
          <rPr>
            <b/>
            <sz val="9"/>
            <rFont val="宋体"/>
            <family val="3"/>
            <charset val="134"/>
          </rPr>
          <t>chenjie:</t>
        </r>
        <r>
          <rPr>
            <sz val="9"/>
            <rFont val="宋体"/>
            <family val="3"/>
            <charset val="134"/>
          </rPr>
          <t xml:space="preserve">
按合同协议确定的开始计算应付款的日期，填列到日。</t>
        </r>
      </text>
    </comment>
    <comment ref="D8" authorId="1">
      <text>
        <r>
          <rPr>
            <b/>
            <sz val="9"/>
            <rFont val="宋体"/>
            <family val="3"/>
            <charset val="134"/>
          </rPr>
          <t>chenjie:</t>
        </r>
        <r>
          <rPr>
            <sz val="9"/>
            <rFont val="宋体"/>
            <family val="3"/>
            <charset val="134"/>
          </rPr>
          <t xml:space="preserve">
指应付款内容，如“引进</t>
        </r>
        <r>
          <rPr>
            <sz val="9"/>
            <rFont val="Times New Roman"/>
            <family val="1"/>
          </rPr>
          <t>××</t>
        </r>
        <r>
          <rPr>
            <sz val="9"/>
            <rFont val="宋体"/>
            <family val="3"/>
            <charset val="134"/>
          </rPr>
          <t>设备款或融资租赁</t>
        </r>
        <r>
          <rPr>
            <sz val="9"/>
            <rFont val="Times New Roman"/>
            <family val="1"/>
          </rPr>
          <t>××</t>
        </r>
        <r>
          <rPr>
            <sz val="9"/>
            <rFont val="宋体"/>
            <family val="3"/>
            <charset val="134"/>
          </rPr>
          <t>设备款”等；</t>
        </r>
      </text>
    </comment>
    <comment ref="L8" authorId="1">
      <text>
        <r>
          <rPr>
            <b/>
            <sz val="9"/>
            <rFont val="宋体"/>
            <family val="3"/>
            <charset val="134"/>
          </rPr>
          <t>chenjie:</t>
        </r>
        <r>
          <rPr>
            <sz val="9"/>
            <rFont val="宋体"/>
            <family val="3"/>
            <charset val="134"/>
          </rPr>
          <t xml:space="preserve">
请注明帐面初始额的构成。</t>
        </r>
      </text>
    </comment>
  </commentList>
</comments>
</file>

<file path=xl/comments5.xml><?xml version="1.0" encoding="utf-8"?>
<comments xmlns="http://schemas.openxmlformats.org/spreadsheetml/2006/main">
  <authors>
    <author>chenjie</author>
  </authors>
  <commentList>
    <comment ref="K7" authorId="0">
      <text>
        <r>
          <rPr>
            <b/>
            <sz val="9"/>
            <rFont val="宋体"/>
            <family val="3"/>
            <charset val="134"/>
          </rPr>
          <t>chenjie:</t>
        </r>
        <r>
          <rPr>
            <sz val="9"/>
            <rFont val="宋体"/>
            <family val="3"/>
            <charset val="134"/>
          </rPr>
          <t xml:space="preserve">
1）欠款单位为关联方、总公司内部或内部单位的，应在备注栏注明“关联方”、“总公司内部”“内部单位”；2） 涉诉款项应在备注中标明；3）评估基准日后已收到货物或收回款项的，应注明日期及金额，如“2002.7.4日收回2000元”或2002.7.8日到货验收；4）其他填表单位认为应说明的事项</t>
        </r>
      </text>
    </comment>
  </commentList>
</comments>
</file>

<file path=xl/comments6.xml><?xml version="1.0" encoding="utf-8"?>
<comments xmlns="http://schemas.openxmlformats.org/spreadsheetml/2006/main">
  <authors>
    <author>chenjie</author>
  </authors>
  <commentList>
    <comment ref="B7" authorId="0">
      <text>
        <r>
          <rPr>
            <b/>
            <sz val="9"/>
            <rFont val="宋体"/>
            <family val="3"/>
            <charset val="134"/>
          </rPr>
          <t>chenjie:</t>
        </r>
        <r>
          <rPr>
            <sz val="9"/>
            <rFont val="宋体"/>
            <family val="3"/>
            <charset val="134"/>
          </rPr>
          <t xml:space="preserve">
填全称</t>
        </r>
      </text>
    </comment>
    <comment ref="C7" authorId="0">
      <text>
        <r>
          <rPr>
            <b/>
            <sz val="9"/>
            <rFont val="宋体"/>
            <family val="3"/>
            <charset val="134"/>
          </rPr>
          <t>chenjie:</t>
        </r>
        <r>
          <rPr>
            <sz val="9"/>
            <rFont val="宋体"/>
            <family val="3"/>
            <charset val="134"/>
          </rPr>
          <t xml:space="preserve">
发生日期指利息结算日，填列到日。</t>
        </r>
      </text>
    </comment>
    <comment ref="E7" authorId="0">
      <text>
        <r>
          <rPr>
            <b/>
            <sz val="9"/>
            <rFont val="宋体"/>
            <family val="3"/>
            <charset val="134"/>
          </rPr>
          <t>chenjie:</t>
        </r>
        <r>
          <rPr>
            <sz val="9"/>
            <rFont val="宋体"/>
            <family val="3"/>
            <charset val="134"/>
          </rPr>
          <t xml:space="preserve">
填列到“日”，如“2001.6.1—2001.12.30”。</t>
        </r>
      </text>
    </comment>
  </commentList>
</comments>
</file>

<file path=xl/comments7.xml><?xml version="1.0" encoding="utf-8"?>
<comments xmlns="http://schemas.openxmlformats.org/spreadsheetml/2006/main">
  <authors>
    <author>chenjie</author>
  </authors>
  <commentList>
    <comment ref="C7" authorId="0">
      <text>
        <r>
          <rPr>
            <b/>
            <sz val="9"/>
            <rFont val="宋体"/>
            <family val="3"/>
            <charset val="134"/>
          </rPr>
          <t>chenjie:</t>
        </r>
        <r>
          <rPr>
            <sz val="9"/>
            <rFont val="宋体"/>
            <family val="3"/>
            <charset val="134"/>
          </rPr>
          <t xml:space="preserve">
指的是利润或股利分配时间</t>
        </r>
      </text>
    </comment>
    <comment ref="D7" authorId="0">
      <text>
        <r>
          <rPr>
            <b/>
            <sz val="9"/>
            <rFont val="宋体"/>
            <family val="3"/>
            <charset val="134"/>
          </rPr>
          <t>chenjie:</t>
        </r>
        <r>
          <rPr>
            <sz val="9"/>
            <rFont val="宋体"/>
            <family val="3"/>
            <charset val="134"/>
          </rPr>
          <t xml:space="preserve">
指股利发生的期间，如2002年应收2001年的股利，则该栏目填写“2001年”。</t>
        </r>
      </text>
    </comment>
    <comment ref="J7" authorId="0">
      <text>
        <r>
          <rPr>
            <b/>
            <sz val="9"/>
            <rFont val="宋体"/>
            <family val="3"/>
            <charset val="134"/>
          </rPr>
          <t>chenjie:</t>
        </r>
        <r>
          <rPr>
            <sz val="9"/>
            <rFont val="宋体"/>
            <family val="3"/>
            <charset val="134"/>
          </rPr>
          <t xml:space="preserve">
注明实际的股权比例</t>
        </r>
      </text>
    </comment>
  </commentList>
</comments>
</file>

<file path=xl/comments8.xml><?xml version="1.0" encoding="utf-8"?>
<comments xmlns="http://schemas.openxmlformats.org/spreadsheetml/2006/main">
  <authors>
    <author>chenjie</author>
  </authors>
  <commentList>
    <comment ref="O7" authorId="0">
      <text>
        <r>
          <rPr>
            <b/>
            <sz val="9"/>
            <rFont val="宋体"/>
            <family val="3"/>
            <charset val="134"/>
          </rPr>
          <t>chenjie:</t>
        </r>
        <r>
          <rPr>
            <sz val="9"/>
            <rFont val="宋体"/>
            <family val="3"/>
            <charset val="134"/>
          </rPr>
          <t xml:space="preserve">
(1)注1；(2)负数余额产生的原因。</t>
        </r>
      </text>
    </comment>
  </commentList>
</comments>
</file>

<file path=xl/comments9.xml><?xml version="1.0" encoding="utf-8"?>
<comments xmlns="http://schemas.openxmlformats.org/spreadsheetml/2006/main">
  <authors>
    <author>chenjie</author>
  </authors>
  <commentList>
    <comment ref="O8" authorId="0">
      <text>
        <r>
          <rPr>
            <b/>
            <sz val="9"/>
            <rFont val="宋体"/>
            <family val="3"/>
            <charset val="134"/>
          </rPr>
          <t>chenjie:</t>
        </r>
        <r>
          <rPr>
            <sz val="9"/>
            <rFont val="宋体"/>
            <family val="3"/>
            <charset val="134"/>
          </rPr>
          <t xml:space="preserve">
(1)注1；(2)负数余额产生的原因。</t>
        </r>
      </text>
    </comment>
  </commentList>
</comments>
</file>

<file path=xl/sharedStrings.xml><?xml version="1.0" encoding="utf-8"?>
<sst xmlns="http://schemas.openxmlformats.org/spreadsheetml/2006/main" count="3046" uniqueCount="1246">
  <si>
    <t>返回索引页</t>
  </si>
  <si>
    <t>安徽致通资产评估事务所评估申报系统</t>
  </si>
  <si>
    <r>
      <t>填表前请先阅读</t>
    </r>
    <r>
      <rPr>
        <b/>
        <u/>
        <sz val="10"/>
        <color indexed="10"/>
        <rFont val="宋体"/>
        <family val="3"/>
        <charset val="134"/>
      </rPr>
      <t>填表说明</t>
    </r>
  </si>
  <si>
    <t>以下内容由企业填写</t>
  </si>
  <si>
    <t>年</t>
  </si>
  <si>
    <t>10</t>
  </si>
  <si>
    <t>月</t>
  </si>
  <si>
    <t>日</t>
  </si>
  <si>
    <t>11</t>
  </si>
  <si>
    <t>12</t>
  </si>
  <si>
    <t>以下内容由评估机构填写</t>
  </si>
  <si>
    <t>项目负责人:</t>
  </si>
  <si>
    <t>签字注册资产评估师:</t>
  </si>
  <si>
    <t>流 动 资 产 评估人员:</t>
  </si>
  <si>
    <t>长期股权投资评估人员:</t>
  </si>
  <si>
    <t>房   屋   类评估人员:</t>
  </si>
  <si>
    <t>设   备   类评估人员:</t>
  </si>
  <si>
    <t>土        地评估人员:</t>
  </si>
  <si>
    <t>其他固定资产评估人员:</t>
  </si>
  <si>
    <t>其他无形资产评估人员:</t>
  </si>
  <si>
    <t>矿  业  权  评估人员：</t>
  </si>
  <si>
    <t>其他非流动资产评估人员:</t>
  </si>
  <si>
    <t>资产评估申报表索引目录</t>
  </si>
  <si>
    <t>评估申报表封面</t>
  </si>
  <si>
    <t>评估申报表说明（填表前请先阅读）</t>
  </si>
  <si>
    <t>基本情况表</t>
  </si>
  <si>
    <t>资产负债表</t>
  </si>
  <si>
    <r>
      <t>1-</t>
    </r>
    <r>
      <rPr>
        <u/>
        <sz val="10"/>
        <color indexed="12"/>
        <rFont val="宋体"/>
        <family val="3"/>
        <charset val="134"/>
      </rPr>
      <t>汇总表</t>
    </r>
  </si>
  <si>
    <r>
      <t>2-</t>
    </r>
    <r>
      <rPr>
        <u/>
        <sz val="10"/>
        <color indexed="12"/>
        <rFont val="宋体"/>
        <family val="3"/>
        <charset val="134"/>
      </rPr>
      <t>分类汇总表</t>
    </r>
  </si>
  <si>
    <r>
      <t>3-</t>
    </r>
    <r>
      <rPr>
        <u/>
        <sz val="10"/>
        <color indexed="12"/>
        <rFont val="宋体"/>
        <family val="3"/>
        <charset val="134"/>
      </rPr>
      <t>流动资产</t>
    </r>
  </si>
  <si>
    <r>
      <t>3-1</t>
    </r>
    <r>
      <rPr>
        <u/>
        <sz val="10"/>
        <color indexed="12"/>
        <rFont val="宋体"/>
        <family val="3"/>
        <charset val="134"/>
      </rPr>
      <t>货币资金</t>
    </r>
  </si>
  <si>
    <r>
      <t>3-1-1</t>
    </r>
    <r>
      <rPr>
        <u/>
        <sz val="10"/>
        <color indexed="12"/>
        <rFont val="宋体"/>
        <family val="3"/>
        <charset val="134"/>
      </rPr>
      <t>货币资金</t>
    </r>
    <r>
      <rPr>
        <u/>
        <sz val="10"/>
        <color indexed="12"/>
        <rFont val="Arial Narrow"/>
        <family val="2"/>
      </rPr>
      <t>-</t>
    </r>
    <r>
      <rPr>
        <u/>
        <sz val="10"/>
        <color indexed="12"/>
        <rFont val="宋体"/>
        <family val="3"/>
        <charset val="134"/>
      </rPr>
      <t>现金</t>
    </r>
  </si>
  <si>
    <r>
      <t>5-</t>
    </r>
    <r>
      <rPr>
        <u/>
        <sz val="10"/>
        <color indexed="12"/>
        <rFont val="宋体"/>
        <family val="3"/>
        <charset val="134"/>
      </rPr>
      <t>流动负债</t>
    </r>
  </si>
  <si>
    <r>
      <t>5-1</t>
    </r>
    <r>
      <rPr>
        <u/>
        <sz val="10"/>
        <color indexed="12"/>
        <rFont val="宋体"/>
        <family val="3"/>
        <charset val="134"/>
      </rPr>
      <t>短期借款</t>
    </r>
  </si>
  <si>
    <r>
      <t>3-1-2</t>
    </r>
    <r>
      <rPr>
        <u/>
        <sz val="10"/>
        <color indexed="12"/>
        <rFont val="宋体"/>
        <family val="3"/>
        <charset val="134"/>
      </rPr>
      <t>货币资金</t>
    </r>
    <r>
      <rPr>
        <u/>
        <sz val="10"/>
        <color indexed="12"/>
        <rFont val="Arial Narrow"/>
        <family val="2"/>
      </rPr>
      <t>-</t>
    </r>
    <r>
      <rPr>
        <u/>
        <sz val="10"/>
        <color indexed="12"/>
        <rFont val="宋体"/>
        <family val="3"/>
        <charset val="134"/>
      </rPr>
      <t>银行存款</t>
    </r>
  </si>
  <si>
    <r>
      <t>5-2</t>
    </r>
    <r>
      <rPr>
        <u/>
        <sz val="10"/>
        <color indexed="12"/>
        <rFont val="宋体"/>
        <family val="3"/>
        <charset val="134"/>
      </rPr>
      <t>交易性金融负债</t>
    </r>
  </si>
  <si>
    <r>
      <t>3-1-3</t>
    </r>
    <r>
      <rPr>
        <u/>
        <sz val="10"/>
        <color indexed="12"/>
        <rFont val="宋体"/>
        <family val="3"/>
        <charset val="134"/>
      </rPr>
      <t>货币资金</t>
    </r>
    <r>
      <rPr>
        <u/>
        <sz val="10"/>
        <color indexed="12"/>
        <rFont val="Arial Narrow"/>
        <family val="2"/>
      </rPr>
      <t>-</t>
    </r>
    <r>
      <rPr>
        <u/>
        <sz val="10"/>
        <color indexed="12"/>
        <rFont val="宋体"/>
        <family val="3"/>
        <charset val="134"/>
      </rPr>
      <t>其他货币资金</t>
    </r>
  </si>
  <si>
    <r>
      <t>5-3</t>
    </r>
    <r>
      <rPr>
        <u/>
        <sz val="10"/>
        <color indexed="12"/>
        <rFont val="宋体"/>
        <family val="3"/>
        <charset val="134"/>
      </rPr>
      <t>应付票据</t>
    </r>
  </si>
  <si>
    <r>
      <t>3-2</t>
    </r>
    <r>
      <rPr>
        <u/>
        <sz val="10"/>
        <color indexed="12"/>
        <rFont val="宋体"/>
        <family val="3"/>
        <charset val="134"/>
      </rPr>
      <t>交易性金融资产</t>
    </r>
  </si>
  <si>
    <r>
      <t>3-2-1</t>
    </r>
    <r>
      <rPr>
        <u/>
        <sz val="10"/>
        <color indexed="12"/>
        <rFont val="宋体"/>
        <family val="3"/>
        <charset val="134"/>
      </rPr>
      <t>交易性</t>
    </r>
    <r>
      <rPr>
        <u/>
        <sz val="10"/>
        <color indexed="12"/>
        <rFont val="Arial Narrow"/>
        <family val="2"/>
      </rPr>
      <t>-</t>
    </r>
    <r>
      <rPr>
        <u/>
        <sz val="10"/>
        <color indexed="12"/>
        <rFont val="宋体"/>
        <family val="3"/>
        <charset val="134"/>
      </rPr>
      <t>股票</t>
    </r>
  </si>
  <si>
    <r>
      <t>5-4</t>
    </r>
    <r>
      <rPr>
        <u/>
        <sz val="10"/>
        <color indexed="12"/>
        <rFont val="宋体"/>
        <family val="3"/>
        <charset val="134"/>
      </rPr>
      <t>应付账款</t>
    </r>
  </si>
  <si>
    <r>
      <t>3-2-2</t>
    </r>
    <r>
      <rPr>
        <u/>
        <sz val="10"/>
        <color indexed="12"/>
        <rFont val="宋体"/>
        <family val="3"/>
        <charset val="134"/>
      </rPr>
      <t>交易性</t>
    </r>
    <r>
      <rPr>
        <u/>
        <sz val="10"/>
        <color indexed="12"/>
        <rFont val="Arial Narrow"/>
        <family val="2"/>
      </rPr>
      <t>-</t>
    </r>
    <r>
      <rPr>
        <u/>
        <sz val="10"/>
        <color indexed="12"/>
        <rFont val="宋体"/>
        <family val="3"/>
        <charset val="134"/>
      </rPr>
      <t>债券</t>
    </r>
  </si>
  <si>
    <r>
      <t>5-5</t>
    </r>
    <r>
      <rPr>
        <u/>
        <sz val="10"/>
        <color indexed="20"/>
        <rFont val="宋体"/>
        <family val="3"/>
        <charset val="134"/>
      </rPr>
      <t>预收款项</t>
    </r>
  </si>
  <si>
    <t>3-2-3交易性-基金</t>
  </si>
  <si>
    <r>
      <t>5-6</t>
    </r>
    <r>
      <rPr>
        <u/>
        <sz val="10"/>
        <color indexed="12"/>
        <rFont val="宋体"/>
        <family val="3"/>
        <charset val="134"/>
      </rPr>
      <t>职工薪酬</t>
    </r>
  </si>
  <si>
    <r>
      <t>3-3</t>
    </r>
    <r>
      <rPr>
        <u/>
        <sz val="10"/>
        <color indexed="12"/>
        <rFont val="宋体"/>
        <family val="3"/>
        <charset val="134"/>
      </rPr>
      <t>应收票据</t>
    </r>
  </si>
  <si>
    <r>
      <t>5-7</t>
    </r>
    <r>
      <rPr>
        <u/>
        <sz val="10"/>
        <color indexed="12"/>
        <rFont val="宋体"/>
        <family val="3"/>
        <charset val="134"/>
      </rPr>
      <t>应交税费</t>
    </r>
  </si>
  <si>
    <r>
      <t>3-4</t>
    </r>
    <r>
      <rPr>
        <u/>
        <sz val="10"/>
        <color indexed="12"/>
        <rFont val="宋体"/>
        <family val="3"/>
        <charset val="134"/>
      </rPr>
      <t>应收账款</t>
    </r>
  </si>
  <si>
    <r>
      <t>5-8</t>
    </r>
    <r>
      <rPr>
        <u/>
        <sz val="10"/>
        <color indexed="12"/>
        <rFont val="宋体"/>
        <family val="3"/>
        <charset val="134"/>
      </rPr>
      <t>应付利息</t>
    </r>
  </si>
  <si>
    <r>
      <t>3-5</t>
    </r>
    <r>
      <rPr>
        <u/>
        <sz val="10"/>
        <color indexed="20"/>
        <rFont val="宋体"/>
        <family val="3"/>
        <charset val="134"/>
      </rPr>
      <t>预付账款</t>
    </r>
  </si>
  <si>
    <r>
      <t>5-9</t>
    </r>
    <r>
      <rPr>
        <u/>
        <sz val="10"/>
        <color indexed="12"/>
        <rFont val="宋体"/>
        <family val="3"/>
        <charset val="134"/>
      </rPr>
      <t>应付股利（利润）</t>
    </r>
  </si>
  <si>
    <r>
      <t>3-6</t>
    </r>
    <r>
      <rPr>
        <u/>
        <sz val="10"/>
        <color indexed="12"/>
        <rFont val="宋体"/>
        <family val="3"/>
        <charset val="134"/>
      </rPr>
      <t>应收利息</t>
    </r>
  </si>
  <si>
    <r>
      <t>5-10</t>
    </r>
    <r>
      <rPr>
        <u/>
        <sz val="10"/>
        <color indexed="12"/>
        <rFont val="宋体"/>
        <family val="3"/>
        <charset val="134"/>
      </rPr>
      <t>其他应付款</t>
    </r>
  </si>
  <si>
    <r>
      <t>3-7</t>
    </r>
    <r>
      <rPr>
        <u/>
        <sz val="10"/>
        <color indexed="12"/>
        <rFont val="宋体"/>
        <family val="3"/>
        <charset val="134"/>
      </rPr>
      <t>应收股利</t>
    </r>
  </si>
  <si>
    <r>
      <t>5-11</t>
    </r>
    <r>
      <rPr>
        <u/>
        <sz val="10"/>
        <color indexed="12"/>
        <rFont val="宋体"/>
        <family val="3"/>
        <charset val="134"/>
      </rPr>
      <t>一年内到期的非流动负债</t>
    </r>
  </si>
  <si>
    <r>
      <t>3-8</t>
    </r>
    <r>
      <rPr>
        <u/>
        <sz val="10"/>
        <color indexed="20"/>
        <rFont val="宋体"/>
        <family val="3"/>
        <charset val="134"/>
      </rPr>
      <t>其他应收款</t>
    </r>
  </si>
  <si>
    <r>
      <t>5-12</t>
    </r>
    <r>
      <rPr>
        <u/>
        <sz val="10"/>
        <color indexed="12"/>
        <rFont val="宋体"/>
        <family val="3"/>
        <charset val="134"/>
      </rPr>
      <t>其他流动负债</t>
    </r>
  </si>
  <si>
    <r>
      <t>3-9</t>
    </r>
    <r>
      <rPr>
        <u/>
        <sz val="10"/>
        <color indexed="12"/>
        <rFont val="宋体"/>
        <family val="3"/>
        <charset val="134"/>
      </rPr>
      <t>存货</t>
    </r>
  </si>
  <si>
    <r>
      <t>3-9-1</t>
    </r>
    <r>
      <rPr>
        <u/>
        <sz val="10"/>
        <color indexed="12"/>
        <rFont val="宋体"/>
        <family val="3"/>
        <charset val="134"/>
      </rPr>
      <t>材料采购（在途物资）</t>
    </r>
  </si>
  <si>
    <r>
      <t>3-9-2</t>
    </r>
    <r>
      <rPr>
        <u/>
        <sz val="10"/>
        <color indexed="20"/>
        <rFont val="宋体"/>
        <family val="3"/>
        <charset val="134"/>
      </rPr>
      <t>原材料</t>
    </r>
  </si>
  <si>
    <r>
      <t>3-9-3</t>
    </r>
    <r>
      <rPr>
        <u/>
        <sz val="10"/>
        <color indexed="12"/>
        <rFont val="宋体"/>
        <family val="3"/>
        <charset val="134"/>
      </rPr>
      <t>在库周转材料</t>
    </r>
  </si>
  <si>
    <r>
      <t>6-</t>
    </r>
    <r>
      <rPr>
        <u/>
        <sz val="10"/>
        <color indexed="12"/>
        <rFont val="宋体"/>
        <family val="3"/>
        <charset val="134"/>
      </rPr>
      <t>非流动负债</t>
    </r>
  </si>
  <si>
    <r>
      <t>6-1</t>
    </r>
    <r>
      <rPr>
        <u/>
        <sz val="10"/>
        <color indexed="12"/>
        <rFont val="宋体"/>
        <family val="3"/>
        <charset val="134"/>
      </rPr>
      <t>长期借款</t>
    </r>
  </si>
  <si>
    <r>
      <t>3-9-4</t>
    </r>
    <r>
      <rPr>
        <u/>
        <sz val="10"/>
        <color indexed="12"/>
        <rFont val="宋体"/>
        <family val="3"/>
        <charset val="134"/>
      </rPr>
      <t>委托加工物资</t>
    </r>
  </si>
  <si>
    <r>
      <t>6-2</t>
    </r>
    <r>
      <rPr>
        <u/>
        <sz val="10"/>
        <color indexed="12"/>
        <rFont val="宋体"/>
        <family val="3"/>
        <charset val="134"/>
      </rPr>
      <t>应付债券</t>
    </r>
  </si>
  <si>
    <r>
      <t>3-9-5</t>
    </r>
    <r>
      <rPr>
        <u/>
        <sz val="10"/>
        <color indexed="20"/>
        <rFont val="宋体"/>
        <family val="3"/>
        <charset val="134"/>
      </rPr>
      <t>产成品（库存商品）</t>
    </r>
  </si>
  <si>
    <r>
      <t>6-3</t>
    </r>
    <r>
      <rPr>
        <u/>
        <sz val="10"/>
        <color indexed="12"/>
        <rFont val="宋体"/>
        <family val="3"/>
        <charset val="134"/>
      </rPr>
      <t>长期应付款</t>
    </r>
  </si>
  <si>
    <r>
      <t>3-9-6</t>
    </r>
    <r>
      <rPr>
        <u/>
        <sz val="10"/>
        <color indexed="12"/>
        <rFont val="宋体"/>
        <family val="3"/>
        <charset val="134"/>
      </rPr>
      <t>在产品（自制半成品）</t>
    </r>
  </si>
  <si>
    <r>
      <t>6-4</t>
    </r>
    <r>
      <rPr>
        <u/>
        <sz val="10"/>
        <color indexed="12"/>
        <rFont val="宋体"/>
        <family val="3"/>
        <charset val="134"/>
      </rPr>
      <t>专项应付款</t>
    </r>
  </si>
  <si>
    <r>
      <t>3-9-7</t>
    </r>
    <r>
      <rPr>
        <u/>
        <sz val="10"/>
        <color indexed="12"/>
        <rFont val="宋体"/>
        <family val="3"/>
        <charset val="134"/>
      </rPr>
      <t>发出商品</t>
    </r>
  </si>
  <si>
    <r>
      <t>6-5</t>
    </r>
    <r>
      <rPr>
        <u/>
        <sz val="10"/>
        <color indexed="12"/>
        <rFont val="宋体"/>
        <family val="3"/>
        <charset val="134"/>
      </rPr>
      <t>预计负债</t>
    </r>
  </si>
  <si>
    <r>
      <t>3-9-8</t>
    </r>
    <r>
      <rPr>
        <u/>
        <sz val="10"/>
        <color indexed="12"/>
        <rFont val="宋体"/>
        <family val="3"/>
        <charset val="134"/>
      </rPr>
      <t>在用周转材料</t>
    </r>
  </si>
  <si>
    <r>
      <t>6-6</t>
    </r>
    <r>
      <rPr>
        <u/>
        <sz val="10"/>
        <color indexed="12"/>
        <rFont val="宋体"/>
        <family val="3"/>
        <charset val="134"/>
      </rPr>
      <t>递延所得税负债</t>
    </r>
  </si>
  <si>
    <r>
      <t>3-10</t>
    </r>
    <r>
      <rPr>
        <u/>
        <sz val="10"/>
        <color indexed="12"/>
        <rFont val="宋体"/>
        <family val="3"/>
        <charset val="134"/>
      </rPr>
      <t>一年到期非流动资产</t>
    </r>
  </si>
  <si>
    <r>
      <t>6-7</t>
    </r>
    <r>
      <rPr>
        <u/>
        <sz val="10"/>
        <color indexed="12"/>
        <rFont val="宋体"/>
        <family val="3"/>
        <charset val="134"/>
      </rPr>
      <t>其他非流动负债</t>
    </r>
  </si>
  <si>
    <r>
      <t>3-11</t>
    </r>
    <r>
      <rPr>
        <u/>
        <sz val="10"/>
        <color indexed="12"/>
        <rFont val="宋体"/>
        <family val="3"/>
        <charset val="134"/>
      </rPr>
      <t>其他流动资产</t>
    </r>
  </si>
  <si>
    <r>
      <t>4-</t>
    </r>
    <r>
      <rPr>
        <u/>
        <sz val="10"/>
        <color indexed="12"/>
        <rFont val="宋体"/>
        <family val="3"/>
        <charset val="134"/>
      </rPr>
      <t>非流动资产</t>
    </r>
  </si>
  <si>
    <r>
      <t>4-1</t>
    </r>
    <r>
      <rPr>
        <u/>
        <sz val="10"/>
        <color indexed="12"/>
        <rFont val="宋体"/>
        <family val="3"/>
        <charset val="134"/>
      </rPr>
      <t>可供出售金融资产</t>
    </r>
  </si>
  <si>
    <r>
      <t>4-1-1</t>
    </r>
    <r>
      <rPr>
        <u/>
        <sz val="10"/>
        <color indexed="12"/>
        <rFont val="宋体"/>
        <family val="3"/>
        <charset val="134"/>
      </rPr>
      <t>可供出售</t>
    </r>
    <r>
      <rPr>
        <u/>
        <sz val="10"/>
        <color indexed="12"/>
        <rFont val="Arial Narrow"/>
        <family val="2"/>
      </rPr>
      <t>-</t>
    </r>
    <r>
      <rPr>
        <u/>
        <sz val="10"/>
        <color indexed="12"/>
        <rFont val="宋体"/>
        <family val="3"/>
        <charset val="134"/>
      </rPr>
      <t>股票</t>
    </r>
  </si>
  <si>
    <r>
      <t>4-1-2</t>
    </r>
    <r>
      <rPr>
        <u/>
        <sz val="10"/>
        <color indexed="12"/>
        <rFont val="宋体"/>
        <family val="3"/>
        <charset val="134"/>
      </rPr>
      <t>可供出售</t>
    </r>
    <r>
      <rPr>
        <u/>
        <sz val="10"/>
        <color indexed="12"/>
        <rFont val="Arial Narrow"/>
        <family val="2"/>
      </rPr>
      <t>-</t>
    </r>
    <r>
      <rPr>
        <u/>
        <sz val="10"/>
        <color indexed="12"/>
        <rFont val="宋体"/>
        <family val="3"/>
        <charset val="134"/>
      </rPr>
      <t>债券</t>
    </r>
  </si>
  <si>
    <r>
      <t>4-1-3</t>
    </r>
    <r>
      <rPr>
        <u/>
        <sz val="10"/>
        <color indexed="12"/>
        <rFont val="宋体"/>
        <family val="3"/>
        <charset val="134"/>
      </rPr>
      <t>可供出售</t>
    </r>
    <r>
      <rPr>
        <u/>
        <sz val="10"/>
        <color indexed="12"/>
        <rFont val="Arial Narrow"/>
        <family val="2"/>
      </rPr>
      <t>-</t>
    </r>
    <r>
      <rPr>
        <u/>
        <sz val="10"/>
        <color indexed="12"/>
        <rFont val="宋体"/>
        <family val="3"/>
        <charset val="134"/>
      </rPr>
      <t>其他</t>
    </r>
  </si>
  <si>
    <r>
      <t>4-2</t>
    </r>
    <r>
      <rPr>
        <u/>
        <sz val="10"/>
        <color indexed="12"/>
        <rFont val="宋体"/>
        <family val="3"/>
        <charset val="134"/>
      </rPr>
      <t>持有至到期投资</t>
    </r>
  </si>
  <si>
    <r>
      <t>4-3</t>
    </r>
    <r>
      <rPr>
        <u/>
        <sz val="10"/>
        <color indexed="12"/>
        <rFont val="宋体"/>
        <family val="3"/>
        <charset val="134"/>
      </rPr>
      <t>长期应收款</t>
    </r>
  </si>
  <si>
    <r>
      <t>4-4</t>
    </r>
    <r>
      <rPr>
        <u/>
        <sz val="10"/>
        <color indexed="12"/>
        <rFont val="宋体"/>
        <family val="3"/>
        <charset val="134"/>
      </rPr>
      <t>长期股权投资</t>
    </r>
  </si>
  <si>
    <r>
      <t>4-5</t>
    </r>
    <r>
      <rPr>
        <u/>
        <sz val="10"/>
        <color indexed="12"/>
        <rFont val="宋体"/>
        <family val="3"/>
        <charset val="134"/>
      </rPr>
      <t>投资性房地产</t>
    </r>
  </si>
  <si>
    <r>
      <t>4-5-1</t>
    </r>
    <r>
      <rPr>
        <u/>
        <sz val="10"/>
        <color indexed="12"/>
        <rFont val="宋体"/>
        <family val="3"/>
        <charset val="134"/>
      </rPr>
      <t>投资性</t>
    </r>
    <r>
      <rPr>
        <u/>
        <sz val="10"/>
        <color indexed="12"/>
        <rFont val="Arial Narrow"/>
        <family val="2"/>
      </rPr>
      <t>-</t>
    </r>
    <r>
      <rPr>
        <u/>
        <sz val="10"/>
        <color indexed="12"/>
        <rFont val="宋体"/>
        <family val="3"/>
        <charset val="134"/>
      </rPr>
      <t>房屋（成本模式）</t>
    </r>
  </si>
  <si>
    <r>
      <t>4-5-2</t>
    </r>
    <r>
      <rPr>
        <u/>
        <sz val="10"/>
        <color indexed="12"/>
        <rFont val="宋体"/>
        <family val="3"/>
        <charset val="134"/>
      </rPr>
      <t>投资性</t>
    </r>
    <r>
      <rPr>
        <u/>
        <sz val="10"/>
        <color indexed="12"/>
        <rFont val="Arial Narrow"/>
        <family val="2"/>
      </rPr>
      <t>-</t>
    </r>
    <r>
      <rPr>
        <u/>
        <sz val="10"/>
        <color indexed="12"/>
        <rFont val="宋体"/>
        <family val="3"/>
        <charset val="134"/>
      </rPr>
      <t>房屋（公允模式）</t>
    </r>
  </si>
  <si>
    <r>
      <t>4-5-3</t>
    </r>
    <r>
      <rPr>
        <u/>
        <sz val="10"/>
        <color indexed="12"/>
        <rFont val="宋体"/>
        <family val="3"/>
        <charset val="134"/>
      </rPr>
      <t>投资性</t>
    </r>
    <r>
      <rPr>
        <u/>
        <sz val="10"/>
        <color indexed="12"/>
        <rFont val="Arial Narrow"/>
        <family val="2"/>
      </rPr>
      <t>-</t>
    </r>
    <r>
      <rPr>
        <u/>
        <sz val="10"/>
        <color indexed="12"/>
        <rFont val="宋体"/>
        <family val="3"/>
        <charset val="134"/>
      </rPr>
      <t>土地（成本模式）</t>
    </r>
  </si>
  <si>
    <r>
      <t>4-5-4</t>
    </r>
    <r>
      <rPr>
        <u/>
        <sz val="10"/>
        <color indexed="12"/>
        <rFont val="宋体"/>
        <family val="3"/>
        <charset val="134"/>
      </rPr>
      <t>投资性</t>
    </r>
    <r>
      <rPr>
        <u/>
        <sz val="10"/>
        <color indexed="12"/>
        <rFont val="Arial Narrow"/>
        <family val="2"/>
      </rPr>
      <t>-</t>
    </r>
    <r>
      <rPr>
        <u/>
        <sz val="10"/>
        <color indexed="12"/>
        <rFont val="宋体"/>
        <family val="3"/>
        <charset val="134"/>
      </rPr>
      <t>土地（公允模式）</t>
    </r>
  </si>
  <si>
    <r>
      <t>4-6</t>
    </r>
    <r>
      <rPr>
        <u/>
        <sz val="10"/>
        <color indexed="12"/>
        <rFont val="宋体"/>
        <family val="3"/>
        <charset val="134"/>
      </rPr>
      <t>固定资产</t>
    </r>
  </si>
  <si>
    <r>
      <t>4-6-1</t>
    </r>
    <r>
      <rPr>
        <u/>
        <sz val="10"/>
        <color indexed="20"/>
        <rFont val="宋体"/>
        <family val="3"/>
        <charset val="134"/>
      </rPr>
      <t>房屋建筑物</t>
    </r>
  </si>
  <si>
    <r>
      <t>4-6-2</t>
    </r>
    <r>
      <rPr>
        <u/>
        <sz val="10"/>
        <color indexed="20"/>
        <rFont val="宋体"/>
        <family val="3"/>
        <charset val="134"/>
      </rPr>
      <t>构筑物</t>
    </r>
  </si>
  <si>
    <r>
      <t>4-6-3</t>
    </r>
    <r>
      <rPr>
        <u/>
        <sz val="10"/>
        <color indexed="12"/>
        <rFont val="宋体"/>
        <family val="3"/>
        <charset val="134"/>
      </rPr>
      <t>管道及沟槽</t>
    </r>
  </si>
  <si>
    <r>
      <t>4-6-4</t>
    </r>
    <r>
      <rPr>
        <u/>
        <sz val="10"/>
        <color indexed="20"/>
        <rFont val="宋体"/>
        <family val="3"/>
        <charset val="134"/>
      </rPr>
      <t>机器设备</t>
    </r>
  </si>
  <si>
    <r>
      <t>4-6-5</t>
    </r>
    <r>
      <rPr>
        <u/>
        <sz val="10"/>
        <color indexed="12"/>
        <rFont val="宋体"/>
        <family val="3"/>
        <charset val="134"/>
      </rPr>
      <t>车辆</t>
    </r>
  </si>
  <si>
    <r>
      <t>4-6-6</t>
    </r>
    <r>
      <rPr>
        <u/>
        <sz val="10"/>
        <color indexed="12"/>
        <rFont val="宋体"/>
        <family val="3"/>
        <charset val="134"/>
      </rPr>
      <t>电子设备</t>
    </r>
  </si>
  <si>
    <r>
      <t>4-6-7</t>
    </r>
    <r>
      <rPr>
        <u/>
        <sz val="10"/>
        <color indexed="12"/>
        <rFont val="宋体"/>
        <family val="3"/>
        <charset val="134"/>
      </rPr>
      <t>土地</t>
    </r>
  </si>
  <si>
    <r>
      <t>4-7</t>
    </r>
    <r>
      <rPr>
        <u/>
        <sz val="10"/>
        <color indexed="12"/>
        <rFont val="宋体"/>
        <family val="3"/>
        <charset val="134"/>
      </rPr>
      <t>在建工程</t>
    </r>
  </si>
  <si>
    <r>
      <t>4-7-1</t>
    </r>
    <r>
      <rPr>
        <u/>
        <sz val="10"/>
        <color indexed="12"/>
        <rFont val="宋体"/>
        <family val="3"/>
        <charset val="134"/>
      </rPr>
      <t>在建工程</t>
    </r>
    <r>
      <rPr>
        <u/>
        <sz val="10"/>
        <color indexed="12"/>
        <rFont val="Arial Narrow"/>
        <family val="2"/>
      </rPr>
      <t>-</t>
    </r>
    <r>
      <rPr>
        <u/>
        <sz val="10"/>
        <color indexed="12"/>
        <rFont val="宋体"/>
        <family val="3"/>
        <charset val="134"/>
      </rPr>
      <t>土建工程</t>
    </r>
  </si>
  <si>
    <r>
      <t>4-7-2</t>
    </r>
    <r>
      <rPr>
        <u/>
        <sz val="10"/>
        <color indexed="12"/>
        <rFont val="宋体"/>
        <family val="3"/>
        <charset val="134"/>
      </rPr>
      <t>在建工程</t>
    </r>
    <r>
      <rPr>
        <u/>
        <sz val="10"/>
        <color indexed="12"/>
        <rFont val="Arial Narrow"/>
        <family val="2"/>
      </rPr>
      <t>-</t>
    </r>
    <r>
      <rPr>
        <u/>
        <sz val="10"/>
        <color indexed="12"/>
        <rFont val="宋体"/>
        <family val="3"/>
        <charset val="134"/>
      </rPr>
      <t>设备安装工程</t>
    </r>
  </si>
  <si>
    <r>
      <t>4-8</t>
    </r>
    <r>
      <rPr>
        <u/>
        <sz val="10"/>
        <color indexed="12"/>
        <rFont val="宋体"/>
        <family val="3"/>
        <charset val="134"/>
      </rPr>
      <t>工程物资</t>
    </r>
  </si>
  <si>
    <r>
      <t>4-9</t>
    </r>
    <r>
      <rPr>
        <u/>
        <sz val="10"/>
        <color indexed="12"/>
        <rFont val="宋体"/>
        <family val="3"/>
        <charset val="134"/>
      </rPr>
      <t>固定资产清理</t>
    </r>
  </si>
  <si>
    <r>
      <t>4-10</t>
    </r>
    <r>
      <rPr>
        <u/>
        <sz val="10"/>
        <color indexed="12"/>
        <rFont val="宋体"/>
        <family val="3"/>
        <charset val="134"/>
      </rPr>
      <t>生产性生物资产</t>
    </r>
  </si>
  <si>
    <r>
      <t>4-11</t>
    </r>
    <r>
      <rPr>
        <u/>
        <sz val="10"/>
        <color indexed="12"/>
        <rFont val="宋体"/>
        <family val="3"/>
        <charset val="134"/>
      </rPr>
      <t>油气资产</t>
    </r>
  </si>
  <si>
    <r>
      <t>4-12</t>
    </r>
    <r>
      <rPr>
        <u/>
        <sz val="10"/>
        <color indexed="12"/>
        <rFont val="宋体"/>
        <family val="3"/>
        <charset val="134"/>
      </rPr>
      <t>无形资产</t>
    </r>
  </si>
  <si>
    <r>
      <t>4-12-1</t>
    </r>
    <r>
      <rPr>
        <u/>
        <sz val="10"/>
        <color indexed="12"/>
        <rFont val="宋体"/>
        <family val="3"/>
        <charset val="134"/>
      </rPr>
      <t>无形</t>
    </r>
    <r>
      <rPr>
        <u/>
        <sz val="10"/>
        <color indexed="12"/>
        <rFont val="Arial Narrow"/>
        <family val="2"/>
      </rPr>
      <t>-</t>
    </r>
    <r>
      <rPr>
        <u/>
        <sz val="10"/>
        <color indexed="12"/>
        <rFont val="宋体"/>
        <family val="3"/>
        <charset val="134"/>
      </rPr>
      <t>土地使用权</t>
    </r>
  </si>
  <si>
    <r>
      <t>4-12-2</t>
    </r>
    <r>
      <rPr>
        <u/>
        <sz val="10"/>
        <color indexed="12"/>
        <rFont val="宋体"/>
        <family val="3"/>
        <charset val="134"/>
      </rPr>
      <t>无形</t>
    </r>
    <r>
      <rPr>
        <u/>
        <sz val="10"/>
        <color indexed="12"/>
        <rFont val="Arial Narrow"/>
        <family val="2"/>
      </rPr>
      <t>-</t>
    </r>
    <r>
      <rPr>
        <u/>
        <sz val="10"/>
        <color indexed="12"/>
        <rFont val="宋体"/>
        <family val="3"/>
        <charset val="134"/>
      </rPr>
      <t>矿业权</t>
    </r>
  </si>
  <si>
    <r>
      <t>4-12-3</t>
    </r>
    <r>
      <rPr>
        <u/>
        <sz val="10"/>
        <color indexed="12"/>
        <rFont val="宋体"/>
        <family val="3"/>
        <charset val="134"/>
      </rPr>
      <t>无形</t>
    </r>
    <r>
      <rPr>
        <u/>
        <sz val="10"/>
        <color indexed="12"/>
        <rFont val="Arial Narrow"/>
        <family val="2"/>
      </rPr>
      <t>-</t>
    </r>
    <r>
      <rPr>
        <u/>
        <sz val="10"/>
        <color indexed="12"/>
        <rFont val="宋体"/>
        <family val="3"/>
        <charset val="134"/>
      </rPr>
      <t>其他</t>
    </r>
  </si>
  <si>
    <r>
      <t>4-13</t>
    </r>
    <r>
      <rPr>
        <u/>
        <sz val="10"/>
        <color indexed="12"/>
        <rFont val="宋体"/>
        <family val="3"/>
        <charset val="134"/>
      </rPr>
      <t>开发支出</t>
    </r>
  </si>
  <si>
    <r>
      <t>4-14</t>
    </r>
    <r>
      <rPr>
        <u/>
        <sz val="10"/>
        <color indexed="12"/>
        <rFont val="宋体"/>
        <family val="3"/>
        <charset val="134"/>
      </rPr>
      <t>商誉</t>
    </r>
  </si>
  <si>
    <r>
      <t>4-15</t>
    </r>
    <r>
      <rPr>
        <u/>
        <sz val="10"/>
        <color indexed="12"/>
        <rFont val="宋体"/>
        <family val="3"/>
        <charset val="134"/>
      </rPr>
      <t>长期待摊费用</t>
    </r>
  </si>
  <si>
    <r>
      <t>4-16</t>
    </r>
    <r>
      <rPr>
        <u/>
        <sz val="10"/>
        <color indexed="12"/>
        <rFont val="宋体"/>
        <family val="3"/>
        <charset val="134"/>
      </rPr>
      <t>递延所得税资产</t>
    </r>
  </si>
  <si>
    <r>
      <t>4-17</t>
    </r>
    <r>
      <rPr>
        <u/>
        <sz val="10"/>
        <color indexed="12"/>
        <rFont val="宋体"/>
        <family val="3"/>
        <charset val="134"/>
      </rPr>
      <t>其他非流动资产</t>
    </r>
  </si>
  <si>
    <t>评估申报明细表申报系统使用说明</t>
  </si>
  <si>
    <t>1、</t>
  </si>
  <si>
    <t>本工作簿用于资产评估委托方或资产占有方对评估基准日下的委估资产及负债的账面价值的申报；</t>
  </si>
  <si>
    <r>
      <t>填表人员只需填写</t>
    </r>
    <r>
      <rPr>
        <b/>
        <sz val="12"/>
        <color indexed="12"/>
        <rFont val="仿宋_GB2312"/>
        <family val="3"/>
        <charset val="134"/>
      </rPr>
      <t>封面信息</t>
    </r>
    <r>
      <rPr>
        <b/>
        <sz val="12"/>
        <rFont val="仿宋_GB2312"/>
        <family val="3"/>
        <charset val="134"/>
      </rPr>
      <t>及</t>
    </r>
    <r>
      <rPr>
        <b/>
        <sz val="12"/>
        <color indexed="12"/>
        <rFont val="仿宋_GB2312"/>
        <family val="3"/>
        <charset val="134"/>
      </rPr>
      <t>明细表</t>
    </r>
    <r>
      <rPr>
        <b/>
        <sz val="12"/>
        <rFont val="仿宋_GB2312"/>
        <family val="3"/>
        <charset val="134"/>
      </rPr>
      <t>部分中帐面价值</t>
    </r>
    <r>
      <rPr>
        <b/>
        <sz val="12"/>
        <color indexed="12"/>
        <rFont val="仿宋_GB2312"/>
        <family val="3"/>
        <charset val="134"/>
      </rPr>
      <t>的列次</t>
    </r>
    <r>
      <rPr>
        <b/>
        <sz val="12"/>
        <rFont val="仿宋_GB2312"/>
        <family val="3"/>
        <charset val="134"/>
      </rPr>
      <t>及其他</t>
    </r>
    <r>
      <rPr>
        <b/>
        <sz val="12"/>
        <color indexed="10"/>
        <rFont val="仿宋_GB2312"/>
        <family val="3"/>
        <charset val="134"/>
      </rPr>
      <t>相关内容（除评估价值各列不用填写外，请填写人员按表格内容填写完整）</t>
    </r>
  </si>
  <si>
    <t>2、</t>
  </si>
  <si>
    <t>填表人员在填表过程中请关注明细表下方的填表注释,按照注释要求进行填写。</t>
  </si>
  <si>
    <t>3、</t>
  </si>
  <si>
    <t>此表各科目明细表填写完毕后的合计数，应与本次资产评估范围内的资产评估基准日的资产负债表的数据相符；</t>
  </si>
  <si>
    <t>如有债权、债务性资产的未达、坏帐及实物性资产的毁损、报废等特别的事项应在相应备注栏中说明；</t>
  </si>
  <si>
    <t>4、</t>
  </si>
  <si>
    <t>明细表中如有日期档，除各明细表中有具体要求外，其格式应为“XXXX-XX”；</t>
  </si>
  <si>
    <t xml:space="preserve">    例：“2000年09月10日”应填为“2000-09”</t>
  </si>
  <si>
    <t>如无法确定具体月份，请将月份填为06月；</t>
  </si>
  <si>
    <t xml:space="preserve">    例：“2000年”应填为“2000-06”</t>
  </si>
  <si>
    <t>如为累计发生的业务，请将发生日期填为最后一笔业务的发生日期；</t>
  </si>
  <si>
    <t>5、</t>
  </si>
  <si>
    <t>如明细表的行数不够时，请填表人员在“合计”的上两行进行插入行，以免汇总表的公式链接被破坏。</t>
  </si>
  <si>
    <t>6、</t>
  </si>
  <si>
    <r>
      <t>填表人可通过“索引目录”来选择要查看或修改的科目</t>
    </r>
    <r>
      <rPr>
        <sz val="12"/>
        <rFont val="Times New Roman"/>
        <family val="1"/>
      </rPr>
      <t>,</t>
    </r>
    <r>
      <rPr>
        <sz val="12"/>
        <rFont val="仿宋_GB2312"/>
        <family val="3"/>
        <charset val="134"/>
      </rPr>
      <t>通过“返回索引页”按纽可返回“选择目录”</t>
    </r>
  </si>
  <si>
    <t>7、</t>
  </si>
  <si>
    <t>填表人可通过点击各汇总表中的“科目名称”进入各明细表，再通过点击各工作表左上角的“返回”来返回上一级科目表。</t>
  </si>
  <si>
    <t>特别提示：</t>
  </si>
  <si>
    <t>除以上要求企业填写的或按具体情况评估人员另作要求填写的档或项，企业不应对此套表的其它部分</t>
  </si>
  <si>
    <t>作任何修改变动，谢谢合作！</t>
  </si>
  <si>
    <t>本套明细表的所有汇总表都作了锁定保护，保护密码是：</t>
  </si>
  <si>
    <t>企业填写以下内容:</t>
  </si>
  <si>
    <t>金额单位：人民币万元</t>
  </si>
  <si>
    <r>
      <t>资产占有单位名称</t>
    </r>
    <r>
      <rPr>
        <b/>
        <sz val="10"/>
        <rFont val="Times New Roman"/>
        <family val="1"/>
      </rPr>
      <t>:</t>
    </r>
  </si>
  <si>
    <t>中文</t>
  </si>
  <si>
    <t>法定代表人</t>
  </si>
  <si>
    <t>手机</t>
  </si>
  <si>
    <t>英文</t>
  </si>
  <si>
    <t>法定地址</t>
  </si>
  <si>
    <t>邮政编码</t>
  </si>
  <si>
    <t>总经理</t>
  </si>
  <si>
    <t>办公地址</t>
  </si>
  <si>
    <t>财务负责人</t>
  </si>
  <si>
    <t>办公电话</t>
  </si>
  <si>
    <t>传真</t>
  </si>
  <si>
    <t>E-mail</t>
  </si>
  <si>
    <t>项目联系人</t>
  </si>
  <si>
    <t>经营范围</t>
  </si>
  <si>
    <t>注册日期</t>
  </si>
  <si>
    <t>经营期限</t>
  </si>
  <si>
    <t>经济性质</t>
  </si>
  <si>
    <t>总资产额</t>
  </si>
  <si>
    <t>营业收入</t>
  </si>
  <si>
    <t>主管工商机关</t>
  </si>
  <si>
    <t>营业执照号码</t>
  </si>
  <si>
    <t>所属行业</t>
  </si>
  <si>
    <t>净资产额</t>
  </si>
  <si>
    <t>税后利润</t>
  </si>
  <si>
    <t>主管税务机关</t>
  </si>
  <si>
    <t>批准机关及证书号码</t>
  </si>
  <si>
    <t>开业日期</t>
  </si>
  <si>
    <t>休假日</t>
  </si>
  <si>
    <t>财务结账日</t>
  </si>
  <si>
    <t>执行会计制度</t>
  </si>
  <si>
    <t>企业会计制度</t>
  </si>
  <si>
    <t>前五名投资者（股东）名称</t>
  </si>
  <si>
    <t>注册资本</t>
  </si>
  <si>
    <t>实收资本</t>
  </si>
  <si>
    <t>金额</t>
  </si>
  <si>
    <t>出资比例</t>
  </si>
  <si>
    <t>合计</t>
  </si>
  <si>
    <t>主要长期投资单位（或异地分支机构）名称</t>
  </si>
  <si>
    <t>地址</t>
  </si>
  <si>
    <t>注册资金</t>
  </si>
  <si>
    <t>持股比例</t>
  </si>
  <si>
    <t>核算方式</t>
  </si>
  <si>
    <t>前注册会计师审计结论</t>
  </si>
  <si>
    <t>前评估情况</t>
  </si>
  <si>
    <t>评估机构填写以下内容:</t>
  </si>
  <si>
    <t>委托项目</t>
  </si>
  <si>
    <t>类别</t>
  </si>
  <si>
    <t>项目编号</t>
  </si>
  <si>
    <t>作业日期</t>
  </si>
  <si>
    <t>目的</t>
  </si>
  <si>
    <t>报告编号</t>
  </si>
  <si>
    <t>填表日期</t>
  </si>
  <si>
    <t>范围</t>
  </si>
  <si>
    <t>项目负责人：</t>
  </si>
  <si>
    <t>法定代表人：</t>
  </si>
  <si>
    <t>评估机构：</t>
  </si>
  <si>
    <t>签字注册资产评估师：</t>
  </si>
  <si>
    <t>流动资产</t>
  </si>
  <si>
    <t>土地</t>
  </si>
  <si>
    <t>无形资产</t>
  </si>
  <si>
    <r>
      <t>资产占有单位填表人</t>
    </r>
    <r>
      <rPr>
        <b/>
        <sz val="10"/>
        <rFont val="Times New Roman"/>
        <family val="1"/>
      </rPr>
      <t>:</t>
    </r>
  </si>
  <si>
    <r>
      <t>评估人员</t>
    </r>
    <r>
      <rPr>
        <b/>
        <sz val="10"/>
        <rFont val="Times New Roman"/>
        <family val="1"/>
      </rPr>
      <t>:</t>
    </r>
  </si>
  <si>
    <t>金额单位：人民币元</t>
  </si>
  <si>
    <t>资产</t>
  </si>
  <si>
    <t>序号</t>
  </si>
  <si>
    <t>期初数</t>
  </si>
  <si>
    <t>期末数</t>
  </si>
  <si>
    <t>备注</t>
  </si>
  <si>
    <t>负债及所有者权益</t>
  </si>
  <si>
    <t>流动资产：</t>
  </si>
  <si>
    <t>流动负债：</t>
  </si>
  <si>
    <t>货币资金</t>
  </si>
  <si>
    <t>短期借款</t>
  </si>
  <si>
    <t>交易性金融资产</t>
  </si>
  <si>
    <t>交易性金融负债</t>
  </si>
  <si>
    <t>应收票据</t>
  </si>
  <si>
    <t>应付票据</t>
  </si>
  <si>
    <t>应收账款</t>
  </si>
  <si>
    <t>应付账款</t>
  </si>
  <si>
    <t>预付款项</t>
  </si>
  <si>
    <t>预收款项</t>
  </si>
  <si>
    <t>应收利息</t>
  </si>
  <si>
    <t>应付职工薪酬</t>
  </si>
  <si>
    <t>应收股利</t>
  </si>
  <si>
    <t>应交税费</t>
  </si>
  <si>
    <t>其他应收款</t>
  </si>
  <si>
    <t>应付利息</t>
  </si>
  <si>
    <t>存货</t>
  </si>
  <si>
    <t>应付股利</t>
  </si>
  <si>
    <t>一年内到期的非流动资产</t>
  </si>
  <si>
    <t>其他应付款</t>
  </si>
  <si>
    <t>其他流动资产</t>
  </si>
  <si>
    <t>一年内到期的非流动负债</t>
  </si>
  <si>
    <t>流动资产合计</t>
  </si>
  <si>
    <t>其他流动负债</t>
  </si>
  <si>
    <t>非流动资产：</t>
  </si>
  <si>
    <t>流动负债合计</t>
  </si>
  <si>
    <t>可供出售金融资产</t>
  </si>
  <si>
    <t>非流动负债：</t>
  </si>
  <si>
    <t>持有至到期投资</t>
  </si>
  <si>
    <t>长期借款</t>
  </si>
  <si>
    <t>长期应收款</t>
  </si>
  <si>
    <t>应付债券</t>
  </si>
  <si>
    <t>长期股权投资</t>
  </si>
  <si>
    <t>长期应付款</t>
  </si>
  <si>
    <t>投资性房地产</t>
  </si>
  <si>
    <t>专项应付款</t>
  </si>
  <si>
    <t>固定资产</t>
  </si>
  <si>
    <t>预计负债</t>
  </si>
  <si>
    <t>在建工程</t>
  </si>
  <si>
    <t>递延所得税负债</t>
  </si>
  <si>
    <t>工程物资</t>
  </si>
  <si>
    <t>其他非流动负债</t>
  </si>
  <si>
    <t>固定资产清理</t>
  </si>
  <si>
    <t>非流动负债合计</t>
  </si>
  <si>
    <t>生产性生物资产</t>
  </si>
  <si>
    <t>负债合计</t>
  </si>
  <si>
    <t>油气资产</t>
  </si>
  <si>
    <t>开发支出</t>
  </si>
  <si>
    <t>商誉</t>
  </si>
  <si>
    <t>长期待摊费用</t>
  </si>
  <si>
    <t>递延所得税资产</t>
  </si>
  <si>
    <t>其他非流动资产</t>
  </si>
  <si>
    <t>所有者权益合计</t>
  </si>
  <si>
    <t>非流动资产合计</t>
  </si>
  <si>
    <t>资产总计</t>
  </si>
  <si>
    <t>负债及所有者权益合计</t>
  </si>
  <si>
    <t>与总资产相差</t>
  </si>
  <si>
    <r>
      <t>填表人：</t>
    </r>
    <r>
      <rPr>
        <sz val="10"/>
        <rFont val="Times New Roman"/>
        <family val="1"/>
      </rPr>
      <t xml:space="preserve"> </t>
    </r>
  </si>
  <si>
    <t>财务主管：</t>
  </si>
  <si>
    <t>负责人：</t>
  </si>
  <si>
    <r>
      <t>表</t>
    </r>
    <r>
      <rPr>
        <sz val="11"/>
        <rFont val="Times New Roman"/>
        <family val="1"/>
      </rPr>
      <t>1</t>
    </r>
  </si>
  <si>
    <r>
      <t>项</t>
    </r>
    <r>
      <rPr>
        <sz val="12"/>
        <color indexed="8"/>
        <rFont val="Times New Roman"/>
        <family val="1"/>
      </rPr>
      <t xml:space="preserve">            </t>
    </r>
    <r>
      <rPr>
        <sz val="12"/>
        <color indexed="8"/>
        <rFont val="宋体"/>
        <family val="3"/>
        <charset val="134"/>
      </rPr>
      <t>目</t>
    </r>
  </si>
  <si>
    <t>审计前账面值</t>
  </si>
  <si>
    <t>账面价值</t>
  </si>
  <si>
    <t>评估价值</t>
  </si>
  <si>
    <t>增减值</t>
  </si>
  <si>
    <t>增值率％</t>
  </si>
  <si>
    <t>A</t>
  </si>
  <si>
    <t>C</t>
  </si>
  <si>
    <r>
      <t>E=</t>
    </r>
    <r>
      <rPr>
        <sz val="12"/>
        <rFont val="Times New Roman"/>
        <family val="1"/>
      </rPr>
      <t>D/B×100%</t>
    </r>
  </si>
  <si>
    <t>非流动资产</t>
  </si>
  <si>
    <t>其中：可供出售金融资产</t>
  </si>
  <si>
    <t xml:space="preserve">      持有至到期投资</t>
  </si>
  <si>
    <t xml:space="preserve">      长期应收款</t>
  </si>
  <si>
    <t xml:space="preserve">      长期股权投资</t>
  </si>
  <si>
    <t xml:space="preserve">      投资性房地产</t>
  </si>
  <si>
    <t xml:space="preserve">      固定资产</t>
  </si>
  <si>
    <t xml:space="preserve">      在建工程</t>
  </si>
  <si>
    <t xml:space="preserve">      工程物资</t>
  </si>
  <si>
    <t xml:space="preserve">      固定资产清理</t>
  </si>
  <si>
    <t xml:space="preserve">      生产性生物资产</t>
  </si>
  <si>
    <t xml:space="preserve">      油气资产</t>
  </si>
  <si>
    <t xml:space="preserve">      无形资产</t>
  </si>
  <si>
    <t xml:space="preserve">      开发支出</t>
  </si>
  <si>
    <t xml:space="preserve">      商誉</t>
  </si>
  <si>
    <t xml:space="preserve">      长期待摊费用</t>
  </si>
  <si>
    <t xml:space="preserve">      递延所得税资产</t>
  </si>
  <si>
    <t xml:space="preserve">      其他非流动资产</t>
  </si>
  <si>
    <t>流动负债</t>
  </si>
  <si>
    <t>非流动负债</t>
  </si>
  <si>
    <t>净资产（所有者权益）</t>
  </si>
  <si>
    <t>返回</t>
  </si>
  <si>
    <t>科目名称</t>
  </si>
  <si>
    <r>
      <t>增值率</t>
    </r>
    <r>
      <rPr>
        <sz val="10"/>
        <rFont val="Times New Roman"/>
        <family val="1"/>
      </rPr>
      <t>%</t>
    </r>
  </si>
  <si>
    <t>企业报表数</t>
  </si>
  <si>
    <t>差异</t>
  </si>
  <si>
    <t>审定数</t>
  </si>
  <si>
    <t>一、流动资产合计</t>
  </si>
  <si>
    <t>二、非流动资产合计</t>
  </si>
  <si>
    <t>三、资产总计</t>
  </si>
  <si>
    <t>四、流动负债合计</t>
  </si>
  <si>
    <t>五、非流动负债合计</t>
  </si>
  <si>
    <t>六、负债总计</t>
  </si>
  <si>
    <t>七、净资产</t>
  </si>
  <si>
    <t>资产减值准备</t>
  </si>
  <si>
    <t>增值额</t>
  </si>
  <si>
    <t>一</t>
  </si>
  <si>
    <t>坏账准备</t>
  </si>
  <si>
    <t>其中：应收账款</t>
  </si>
  <si>
    <t>二</t>
  </si>
  <si>
    <t>存货跌价准备</t>
  </si>
  <si>
    <t>三</t>
  </si>
  <si>
    <t>可供出售金融资产减值准备</t>
  </si>
  <si>
    <t>四</t>
  </si>
  <si>
    <t>持有至到期投资减值准备</t>
  </si>
  <si>
    <t>五</t>
  </si>
  <si>
    <t>长期股权投资减值准备</t>
  </si>
  <si>
    <t>六</t>
  </si>
  <si>
    <t>投资性房地产减值准备</t>
  </si>
  <si>
    <t>七</t>
  </si>
  <si>
    <t>固定资产减值准备</t>
  </si>
  <si>
    <t>八</t>
  </si>
  <si>
    <t>工程物资减值准备</t>
  </si>
  <si>
    <t>九</t>
  </si>
  <si>
    <t>在建工程减值准备</t>
  </si>
  <si>
    <t>十</t>
  </si>
  <si>
    <t>生产性生物资产减值准备</t>
  </si>
  <si>
    <t>其中：成熟生产性生物资产</t>
  </si>
  <si>
    <t>十一</t>
  </si>
  <si>
    <t>油气资产减值准备</t>
  </si>
  <si>
    <t>十二</t>
  </si>
  <si>
    <t>无形资产减值准备</t>
  </si>
  <si>
    <t>十三</t>
  </si>
  <si>
    <t>商誉减值准备</t>
  </si>
  <si>
    <t>十四</t>
  </si>
  <si>
    <t>其他</t>
  </si>
  <si>
    <r>
      <t>表</t>
    </r>
    <r>
      <rPr>
        <sz val="10"/>
        <rFont val="Times New Roman"/>
        <family val="1"/>
      </rPr>
      <t>3</t>
    </r>
  </si>
  <si>
    <t>编号</t>
  </si>
  <si>
    <t>3-1</t>
  </si>
  <si>
    <t>存款</t>
  </si>
  <si>
    <t>他币）</t>
  </si>
  <si>
    <t>3-2</t>
  </si>
  <si>
    <t>3-3</t>
  </si>
  <si>
    <t>3-4</t>
  </si>
  <si>
    <t>3-5</t>
  </si>
  <si>
    <t>预付账款</t>
  </si>
  <si>
    <t>3-6</t>
  </si>
  <si>
    <t>3-7</t>
  </si>
  <si>
    <t>3-8</t>
  </si>
  <si>
    <t>3-9</t>
  </si>
  <si>
    <t>3-10</t>
  </si>
  <si>
    <t>3-11</t>
  </si>
  <si>
    <r>
      <rPr>
        <sz val="10"/>
        <rFont val="宋体"/>
        <family val="3"/>
        <charset val="134"/>
      </rPr>
      <t>表</t>
    </r>
    <r>
      <rPr>
        <sz val="10"/>
        <rFont val="Times New Roman"/>
        <family val="1"/>
      </rPr>
      <t>3-1</t>
    </r>
  </si>
  <si>
    <t>3-1-1</t>
  </si>
  <si>
    <t>现金</t>
  </si>
  <si>
    <t>3-1-2</t>
  </si>
  <si>
    <t>银行存款</t>
  </si>
  <si>
    <t>3-1-3</t>
  </si>
  <si>
    <t>其他货币资金</t>
  </si>
  <si>
    <t>合     计</t>
  </si>
  <si>
    <r>
      <t>表</t>
    </r>
    <r>
      <rPr>
        <sz val="10"/>
        <rFont val="Times New Roman"/>
        <family val="1"/>
      </rPr>
      <t>3-1-1</t>
    </r>
  </si>
  <si>
    <r>
      <t>存放部门（单位</t>
    </r>
    <r>
      <rPr>
        <sz val="10"/>
        <rFont val="Times New Roman"/>
        <family val="1"/>
      </rPr>
      <t>)</t>
    </r>
  </si>
  <si>
    <t>币种</t>
  </si>
  <si>
    <t>外币账面金额</t>
  </si>
  <si>
    <t>评估基准日汇率</t>
  </si>
  <si>
    <t>人民币</t>
  </si>
  <si>
    <r>
      <t>合</t>
    </r>
    <r>
      <rPr>
        <sz val="10"/>
        <rFont val="Times New Roman"/>
        <family val="1"/>
      </rPr>
      <t xml:space="preserve">         </t>
    </r>
    <r>
      <rPr>
        <sz val="10"/>
        <rFont val="宋体"/>
        <family val="3"/>
        <charset val="134"/>
      </rPr>
      <t>计</t>
    </r>
  </si>
  <si>
    <r>
      <t>表</t>
    </r>
    <r>
      <rPr>
        <sz val="10"/>
        <rFont val="Times New Roman"/>
        <family val="1"/>
      </rPr>
      <t>3-1-2</t>
    </r>
  </si>
  <si>
    <t>开户银行</t>
  </si>
  <si>
    <t>账号</t>
  </si>
  <si>
    <r>
      <t>表</t>
    </r>
    <r>
      <rPr>
        <sz val="10"/>
        <rFont val="Times New Roman"/>
        <family val="1"/>
      </rPr>
      <t>3-1-3</t>
    </r>
  </si>
  <si>
    <t>名称及内容</t>
  </si>
  <si>
    <r>
      <t>表</t>
    </r>
    <r>
      <rPr>
        <sz val="10"/>
        <rFont val="Times New Roman"/>
        <family val="1"/>
      </rPr>
      <t>3-2</t>
    </r>
  </si>
  <si>
    <t>增值率%</t>
  </si>
  <si>
    <t>3-2-1</t>
  </si>
  <si>
    <t>3-2-2</t>
  </si>
  <si>
    <t>3-2-3</t>
  </si>
  <si>
    <t>合   计</t>
  </si>
  <si>
    <r>
      <t>表</t>
    </r>
    <r>
      <rPr>
        <sz val="10"/>
        <rFont val="Times New Roman"/>
        <family val="1"/>
      </rPr>
      <t>3-2-1</t>
    </r>
  </si>
  <si>
    <t>被投资单位名称</t>
  </si>
  <si>
    <t>股票名称</t>
  </si>
  <si>
    <t>投资日期</t>
  </si>
  <si>
    <t>持股数量</t>
  </si>
  <si>
    <r>
      <t>持股比例</t>
    </r>
    <r>
      <rPr>
        <sz val="10"/>
        <rFont val="Times New Roman"/>
        <family val="1"/>
      </rPr>
      <t>%</t>
    </r>
  </si>
  <si>
    <r>
      <t>基准日收盘价</t>
    </r>
    <r>
      <rPr>
        <sz val="10"/>
        <rFont val="Times New Roman"/>
        <family val="1"/>
      </rPr>
      <t>/</t>
    </r>
    <r>
      <rPr>
        <sz val="10"/>
        <rFont val="宋体"/>
        <family val="3"/>
        <charset val="134"/>
      </rPr>
      <t>股</t>
    </r>
  </si>
  <si>
    <t xml:space="preserve"> </t>
  </si>
  <si>
    <r>
      <t>合</t>
    </r>
    <r>
      <rPr>
        <sz val="10"/>
        <rFont val="Times New Roman"/>
        <family val="1"/>
      </rPr>
      <t xml:space="preserve">          </t>
    </r>
    <r>
      <rPr>
        <sz val="10"/>
        <rFont val="宋体"/>
        <family val="3"/>
        <charset val="134"/>
      </rPr>
      <t>计</t>
    </r>
  </si>
  <si>
    <r>
      <t>表</t>
    </r>
    <r>
      <rPr>
        <sz val="10"/>
        <rFont val="Times New Roman"/>
        <family val="1"/>
      </rPr>
      <t>3-2-2</t>
    </r>
  </si>
  <si>
    <t>债券名称</t>
  </si>
  <si>
    <t>发行日期</t>
  </si>
  <si>
    <r>
      <t>票面利率</t>
    </r>
    <r>
      <rPr>
        <sz val="10"/>
        <rFont val="Times New Roman"/>
        <family val="1"/>
      </rPr>
      <t>%</t>
    </r>
  </si>
  <si>
    <r>
      <t>表</t>
    </r>
    <r>
      <rPr>
        <sz val="10"/>
        <rFont val="Times New Roman"/>
        <family val="1"/>
      </rPr>
      <t>3-3-3</t>
    </r>
  </si>
  <si>
    <t>基金发行单位</t>
  </si>
  <si>
    <t>基金名称</t>
  </si>
  <si>
    <t>基金类型</t>
  </si>
  <si>
    <t>基金份额</t>
  </si>
  <si>
    <r>
      <t>基准日净值</t>
    </r>
    <r>
      <rPr>
        <sz val="10"/>
        <rFont val="Times New Roman"/>
        <family val="1"/>
      </rPr>
      <t>/</t>
    </r>
    <r>
      <rPr>
        <sz val="10"/>
        <rFont val="宋体"/>
        <family val="3"/>
        <charset val="134"/>
      </rPr>
      <t>份</t>
    </r>
  </si>
  <si>
    <r>
      <t>表</t>
    </r>
    <r>
      <rPr>
        <sz val="10"/>
        <rFont val="Times New Roman"/>
        <family val="1"/>
      </rPr>
      <t>3-3</t>
    </r>
  </si>
  <si>
    <r>
      <t>户名（结算对象</t>
    </r>
    <r>
      <rPr>
        <sz val="10"/>
        <rFont val="Times New Roman"/>
        <family val="1"/>
      </rPr>
      <t>)</t>
    </r>
  </si>
  <si>
    <t>出票日期</t>
  </si>
  <si>
    <t>到期日期</t>
  </si>
  <si>
    <r>
      <t>合</t>
    </r>
    <r>
      <rPr>
        <sz val="10"/>
        <rFont val="Times New Roman"/>
        <family val="1"/>
      </rPr>
      <t xml:space="preserve">            </t>
    </r>
    <r>
      <rPr>
        <sz val="10"/>
        <rFont val="宋体"/>
        <family val="3"/>
        <charset val="134"/>
      </rPr>
      <t>计</t>
    </r>
  </si>
  <si>
    <t>减：应收票据坏账准备</t>
  </si>
  <si>
    <t xml:space="preserve">返回 </t>
  </si>
  <si>
    <r>
      <t>表</t>
    </r>
    <r>
      <rPr>
        <sz val="10"/>
        <rFont val="Times New Roman"/>
        <family val="1"/>
      </rPr>
      <t>3-4</t>
    </r>
  </si>
  <si>
    <r>
      <t>账龄总数与账面价值差异</t>
    </r>
    <r>
      <rPr>
        <sz val="10"/>
        <rFont val="Times New Roman"/>
        <family val="1"/>
      </rPr>
      <t>(</t>
    </r>
    <r>
      <rPr>
        <sz val="10"/>
        <rFont val="宋体"/>
        <family val="3"/>
        <charset val="134"/>
      </rPr>
      <t>应等于</t>
    </r>
    <r>
      <rPr>
        <sz val="10"/>
        <rFont val="Times New Roman"/>
        <family val="1"/>
      </rPr>
      <t>0)</t>
    </r>
  </si>
  <si>
    <r>
      <t>预计不可收回金额</t>
    </r>
    <r>
      <rPr>
        <sz val="10"/>
        <color indexed="10"/>
        <rFont val="Times New Roman"/>
        <family val="1"/>
      </rPr>
      <t>(</t>
    </r>
    <r>
      <rPr>
        <sz val="10"/>
        <color indexed="10"/>
        <rFont val="宋体"/>
        <family val="3"/>
        <charset val="134"/>
      </rPr>
      <t>注</t>
    </r>
    <r>
      <rPr>
        <sz val="10"/>
        <color indexed="10"/>
        <rFont val="Times New Roman"/>
        <family val="1"/>
      </rPr>
      <t>1)</t>
    </r>
  </si>
  <si>
    <r>
      <t>欠款单位名称（结算对象</t>
    </r>
    <r>
      <rPr>
        <sz val="10"/>
        <rFont val="Times New Roman"/>
        <family val="1"/>
      </rPr>
      <t>)</t>
    </r>
  </si>
  <si>
    <t>业务内容</t>
  </si>
  <si>
    <t>发生日期</t>
  </si>
  <si>
    <t>账龄</t>
  </si>
  <si>
    <r>
      <t>1</t>
    </r>
    <r>
      <rPr>
        <sz val="10"/>
        <rFont val="宋体"/>
        <family val="3"/>
        <charset val="134"/>
      </rPr>
      <t>年以内金额</t>
    </r>
  </si>
  <si>
    <r>
      <t>1~2</t>
    </r>
    <r>
      <rPr>
        <sz val="10"/>
        <rFont val="宋体"/>
        <family val="3"/>
        <charset val="134"/>
      </rPr>
      <t>年金额</t>
    </r>
  </si>
  <si>
    <r>
      <t>2~3</t>
    </r>
    <r>
      <rPr>
        <sz val="10"/>
        <rFont val="宋体"/>
        <family val="3"/>
        <charset val="134"/>
      </rPr>
      <t>年金额</t>
    </r>
  </si>
  <si>
    <r>
      <t>3~4</t>
    </r>
    <r>
      <rPr>
        <sz val="10"/>
        <rFont val="宋体"/>
        <family val="3"/>
        <charset val="134"/>
      </rPr>
      <t>年金额</t>
    </r>
  </si>
  <si>
    <r>
      <t>4~5</t>
    </r>
    <r>
      <rPr>
        <sz val="10"/>
        <rFont val="宋体"/>
        <family val="3"/>
        <charset val="134"/>
      </rPr>
      <t>年金额</t>
    </r>
  </si>
  <si>
    <r>
      <t>5</t>
    </r>
    <r>
      <rPr>
        <sz val="10"/>
        <rFont val="宋体"/>
        <family val="3"/>
        <charset val="134"/>
      </rPr>
      <t>年以上金额</t>
    </r>
  </si>
  <si>
    <r>
      <t>注</t>
    </r>
    <r>
      <rPr>
        <sz val="10"/>
        <rFont val="Times New Roman"/>
        <family val="1"/>
      </rPr>
      <t>1</t>
    </r>
    <r>
      <rPr>
        <sz val="10"/>
        <rFont val="宋体"/>
        <family val="3"/>
        <charset val="134"/>
      </rPr>
      <t>：</t>
    </r>
  </si>
  <si>
    <t>注明账齡在一年以上的账款的可收回性，若有部分可能不能收回，请估计不能收回的金額，以供评估时作參考。</t>
  </si>
  <si>
    <r>
      <t>注</t>
    </r>
    <r>
      <rPr>
        <sz val="10"/>
        <rFont val="Times New Roman"/>
        <family val="1"/>
      </rPr>
      <t>2</t>
    </r>
    <r>
      <rPr>
        <sz val="10"/>
        <rFont val="宋体"/>
        <family val="3"/>
        <charset val="134"/>
      </rPr>
      <t>：</t>
    </r>
    <r>
      <rPr>
        <sz val="10"/>
        <rFont val="Times New Roman"/>
        <family val="1"/>
      </rPr>
      <t>“</t>
    </r>
    <r>
      <rPr>
        <sz val="10"/>
        <rFont val="宋体"/>
        <family val="3"/>
        <charset val="134"/>
      </rPr>
      <t>备注</t>
    </r>
    <r>
      <rPr>
        <sz val="10"/>
        <rFont val="Times New Roman"/>
        <family val="1"/>
      </rPr>
      <t>”</t>
    </r>
    <r>
      <rPr>
        <sz val="10"/>
        <rFont val="宋体"/>
        <family val="3"/>
        <charset val="134"/>
      </rPr>
      <t>栏填写方法：</t>
    </r>
  </si>
  <si>
    <r>
      <t>1</t>
    </r>
    <r>
      <rPr>
        <sz val="10"/>
        <rFont val="宋体"/>
        <family val="3"/>
        <charset val="134"/>
      </rPr>
      <t>）欠款单位为关联方、总公司内部或本公司内部单位的，应在备注栏注明</t>
    </r>
    <r>
      <rPr>
        <sz val="10"/>
        <rFont val="Times New Roman"/>
        <family val="1"/>
      </rPr>
      <t>“</t>
    </r>
    <r>
      <rPr>
        <sz val="10"/>
        <rFont val="宋体"/>
        <family val="3"/>
        <charset val="134"/>
      </rPr>
      <t>关联方</t>
    </r>
    <r>
      <rPr>
        <sz val="10"/>
        <rFont val="Times New Roman"/>
        <family val="1"/>
      </rPr>
      <t>”</t>
    </r>
    <r>
      <rPr>
        <sz val="10"/>
        <rFont val="宋体"/>
        <family val="3"/>
        <charset val="134"/>
      </rPr>
      <t>、</t>
    </r>
    <r>
      <rPr>
        <sz val="10"/>
        <rFont val="Times New Roman"/>
        <family val="1"/>
      </rPr>
      <t>“</t>
    </r>
    <r>
      <rPr>
        <sz val="10"/>
        <rFont val="宋体"/>
        <family val="3"/>
        <charset val="134"/>
      </rPr>
      <t>总公司内部</t>
    </r>
    <r>
      <rPr>
        <sz val="10"/>
        <rFont val="Times New Roman"/>
        <family val="1"/>
      </rPr>
      <t>”</t>
    </r>
    <r>
      <rPr>
        <sz val="10"/>
        <rFont val="宋体"/>
        <family val="3"/>
        <charset val="134"/>
      </rPr>
      <t>、</t>
    </r>
    <r>
      <rPr>
        <sz val="10"/>
        <rFont val="Times New Roman"/>
        <family val="1"/>
      </rPr>
      <t>“</t>
    </r>
    <r>
      <rPr>
        <sz val="10"/>
        <rFont val="宋体"/>
        <family val="3"/>
        <charset val="134"/>
      </rPr>
      <t>内部单位</t>
    </r>
    <r>
      <rPr>
        <sz val="10"/>
        <rFont val="Times New Roman"/>
        <family val="1"/>
      </rPr>
      <t>”</t>
    </r>
    <r>
      <rPr>
        <sz val="10"/>
        <rFont val="宋体"/>
        <family val="3"/>
        <charset val="134"/>
      </rPr>
      <t>；</t>
    </r>
  </si>
  <si>
    <r>
      <t>2</t>
    </r>
    <r>
      <rPr>
        <sz val="10"/>
        <rFont val="宋体"/>
        <family val="3"/>
        <charset val="134"/>
      </rPr>
      <t>）</t>
    </r>
    <r>
      <rPr>
        <sz val="10"/>
        <rFont val="Times New Roman"/>
        <family val="1"/>
      </rPr>
      <t xml:space="preserve"> </t>
    </r>
    <r>
      <rPr>
        <sz val="10"/>
        <rFont val="宋体"/>
        <family val="3"/>
        <charset val="134"/>
      </rPr>
      <t>涉诉款项应在备注中标明</t>
    </r>
    <r>
      <rPr>
        <sz val="10"/>
        <rFont val="Times New Roman"/>
        <family val="1"/>
      </rPr>
      <t>“</t>
    </r>
    <r>
      <rPr>
        <sz val="10"/>
        <rFont val="宋体"/>
        <family val="3"/>
        <charset val="134"/>
      </rPr>
      <t>涉诉</t>
    </r>
    <r>
      <rPr>
        <sz val="10"/>
        <rFont val="Times New Roman"/>
        <family val="1"/>
      </rPr>
      <t>”</t>
    </r>
    <r>
      <rPr>
        <sz val="10"/>
        <rFont val="宋体"/>
        <family val="3"/>
        <charset val="134"/>
      </rPr>
      <t>；</t>
    </r>
  </si>
  <si>
    <r>
      <t>3</t>
    </r>
    <r>
      <rPr>
        <sz val="10"/>
        <rFont val="宋体"/>
        <family val="3"/>
        <charset val="134"/>
      </rPr>
      <t>）评估基准日后已部分或全部收回款项的，应注明日期及金额，如</t>
    </r>
    <r>
      <rPr>
        <sz val="10"/>
        <rFont val="Times New Roman"/>
        <family val="1"/>
      </rPr>
      <t>“2003</t>
    </r>
    <r>
      <rPr>
        <sz val="10"/>
        <rFont val="宋体"/>
        <family val="3"/>
        <charset val="134"/>
      </rPr>
      <t>年</t>
    </r>
    <r>
      <rPr>
        <sz val="10"/>
        <rFont val="Times New Roman"/>
        <family val="1"/>
      </rPr>
      <t>2</t>
    </r>
    <r>
      <rPr>
        <sz val="10"/>
        <rFont val="宋体"/>
        <family val="3"/>
        <charset val="134"/>
      </rPr>
      <t>月</t>
    </r>
    <r>
      <rPr>
        <sz val="10"/>
        <rFont val="Times New Roman"/>
        <family val="1"/>
      </rPr>
      <t>4</t>
    </r>
    <r>
      <rPr>
        <sz val="10"/>
        <rFont val="宋体"/>
        <family val="3"/>
        <charset val="134"/>
      </rPr>
      <t>日收回</t>
    </r>
    <r>
      <rPr>
        <sz val="10"/>
        <rFont val="Times New Roman"/>
        <family val="1"/>
      </rPr>
      <t>8,530.00</t>
    </r>
    <r>
      <rPr>
        <sz val="10"/>
        <rFont val="宋体"/>
        <family val="3"/>
        <charset val="134"/>
      </rPr>
      <t>元</t>
    </r>
    <r>
      <rPr>
        <sz val="10"/>
        <rFont val="Times New Roman"/>
        <family val="1"/>
      </rPr>
      <t>”</t>
    </r>
    <r>
      <rPr>
        <sz val="10"/>
        <rFont val="宋体"/>
        <family val="3"/>
        <charset val="134"/>
      </rPr>
      <t>；</t>
    </r>
  </si>
  <si>
    <r>
      <t>4</t>
    </r>
    <r>
      <rPr>
        <sz val="10"/>
        <rFont val="宋体"/>
        <family val="3"/>
        <charset val="134"/>
      </rPr>
      <t>）填表单位认为其他应说明的事项</t>
    </r>
  </si>
  <si>
    <r>
      <t>表</t>
    </r>
    <r>
      <rPr>
        <sz val="10"/>
        <rFont val="Times New Roman"/>
        <family val="1"/>
      </rPr>
      <t>3-5</t>
    </r>
  </si>
  <si>
    <r>
      <t>收款单位名称（结算对象</t>
    </r>
    <r>
      <rPr>
        <sz val="10"/>
        <rFont val="Times New Roman"/>
        <family val="1"/>
      </rPr>
      <t>)</t>
    </r>
  </si>
  <si>
    <r>
      <t>表</t>
    </r>
    <r>
      <rPr>
        <sz val="10"/>
        <rFont val="Times New Roman"/>
        <family val="1"/>
      </rPr>
      <t>3-6</t>
    </r>
  </si>
  <si>
    <t>本金</t>
  </si>
  <si>
    <t>利息所属期间</t>
  </si>
  <si>
    <r>
      <t>利息率</t>
    </r>
    <r>
      <rPr>
        <sz val="10"/>
        <rFont val="Times New Roman"/>
        <family val="1"/>
      </rPr>
      <t>%</t>
    </r>
  </si>
  <si>
    <r>
      <t>表</t>
    </r>
    <r>
      <rPr>
        <sz val="10"/>
        <rFont val="Times New Roman"/>
        <family val="1"/>
      </rPr>
      <t>3-7</t>
    </r>
  </si>
  <si>
    <t>股利所属期间</t>
  </si>
  <si>
    <r>
      <t>表</t>
    </r>
    <r>
      <rPr>
        <sz val="10"/>
        <rFont val="Times New Roman"/>
        <family val="1"/>
      </rPr>
      <t>3-8</t>
    </r>
  </si>
  <si>
    <t>减：其他应收款坏账准备</t>
  </si>
  <si>
    <r>
      <t>表</t>
    </r>
    <r>
      <rPr>
        <sz val="10"/>
        <rFont val="Times New Roman"/>
        <family val="1"/>
      </rPr>
      <t>3-9</t>
    </r>
  </si>
  <si>
    <t>3-9-1</t>
  </si>
  <si>
    <t>3-9-2</t>
  </si>
  <si>
    <t>3-9-3</t>
  </si>
  <si>
    <t>3-9-4</t>
  </si>
  <si>
    <t>3-9-5</t>
  </si>
  <si>
    <t>3-9-6</t>
  </si>
  <si>
    <t>3-9-7</t>
  </si>
  <si>
    <t>3-9-8</t>
  </si>
  <si>
    <r>
      <t>合</t>
    </r>
    <r>
      <rPr>
        <sz val="10"/>
        <rFont val="Times New Roman"/>
        <family val="1"/>
      </rPr>
      <t xml:space="preserve">     </t>
    </r>
    <r>
      <rPr>
        <sz val="10"/>
        <rFont val="宋体"/>
        <family val="3"/>
        <charset val="134"/>
      </rPr>
      <t>计</t>
    </r>
  </si>
  <si>
    <t>减：存货跌价准备</t>
  </si>
  <si>
    <r>
      <t>表</t>
    </r>
    <r>
      <rPr>
        <sz val="10"/>
        <rFont val="Times New Roman"/>
        <family val="1"/>
      </rPr>
      <t>3-9-1</t>
    </r>
  </si>
  <si>
    <t>名称及规格型号</t>
  </si>
  <si>
    <t>计量单位</t>
  </si>
  <si>
    <t>实际数量</t>
  </si>
  <si>
    <t>数量</t>
  </si>
  <si>
    <t>单价</t>
  </si>
  <si>
    <t>1</t>
  </si>
  <si>
    <t>2</t>
  </si>
  <si>
    <t>3</t>
  </si>
  <si>
    <t>4</t>
  </si>
  <si>
    <t>5</t>
  </si>
  <si>
    <t>6</t>
  </si>
  <si>
    <t>7</t>
  </si>
  <si>
    <t>8</t>
  </si>
  <si>
    <t>9</t>
  </si>
  <si>
    <t>13</t>
  </si>
  <si>
    <t>14</t>
  </si>
  <si>
    <t>15</t>
  </si>
  <si>
    <t>16</t>
  </si>
  <si>
    <t>17</t>
  </si>
  <si>
    <t>18</t>
  </si>
  <si>
    <t>19</t>
  </si>
  <si>
    <t>20</t>
  </si>
  <si>
    <t>21</t>
  </si>
  <si>
    <t>22</t>
  </si>
  <si>
    <t>减：材料采购减值准备</t>
  </si>
  <si>
    <t>存放地点</t>
  </si>
  <si>
    <t>减：原材料减值准备</t>
  </si>
  <si>
    <t>注1：</t>
  </si>
  <si>
    <r>
      <t>1</t>
    </r>
    <r>
      <rPr>
        <sz val="10"/>
        <rFont val="宋体"/>
        <family val="3"/>
        <charset val="134"/>
      </rPr>
      <t>）正常，无需填写；</t>
    </r>
    <r>
      <rPr>
        <sz val="10"/>
        <rFont val="Times New Roman"/>
        <family val="1"/>
      </rPr>
      <t>2</t>
    </r>
    <r>
      <rPr>
        <sz val="10"/>
        <rFont val="宋体"/>
        <family val="3"/>
        <charset val="134"/>
      </rPr>
      <t>）残次，填</t>
    </r>
    <r>
      <rPr>
        <sz val="10"/>
        <rFont val="Times New Roman"/>
        <family val="1"/>
      </rPr>
      <t>“A”</t>
    </r>
    <r>
      <rPr>
        <sz val="10"/>
        <rFont val="宋体"/>
        <family val="3"/>
        <charset val="134"/>
      </rPr>
      <t>；</t>
    </r>
    <r>
      <rPr>
        <sz val="10"/>
        <rFont val="Times New Roman"/>
        <family val="1"/>
      </rPr>
      <t>3</t>
    </r>
    <r>
      <rPr>
        <sz val="10"/>
        <rFont val="宋体"/>
        <family val="3"/>
        <charset val="134"/>
      </rPr>
      <t>）变质，填</t>
    </r>
    <r>
      <rPr>
        <sz val="10"/>
        <rFont val="Times New Roman"/>
        <family val="1"/>
      </rPr>
      <t>“B”</t>
    </r>
    <r>
      <rPr>
        <sz val="10"/>
        <rFont val="宋体"/>
        <family val="3"/>
        <charset val="134"/>
      </rPr>
      <t>；</t>
    </r>
    <r>
      <rPr>
        <sz val="10"/>
        <rFont val="Times New Roman"/>
        <family val="1"/>
      </rPr>
      <t>4</t>
    </r>
    <r>
      <rPr>
        <sz val="10"/>
        <rFont val="宋体"/>
        <family val="3"/>
        <charset val="134"/>
      </rPr>
      <t>）毁损，填</t>
    </r>
    <r>
      <rPr>
        <sz val="10"/>
        <rFont val="Times New Roman"/>
        <family val="1"/>
      </rPr>
      <t>“C”</t>
    </r>
    <r>
      <rPr>
        <sz val="10"/>
        <rFont val="宋体"/>
        <family val="3"/>
        <charset val="134"/>
      </rPr>
      <t>；</t>
    </r>
    <r>
      <rPr>
        <sz val="10"/>
        <rFont val="Times New Roman"/>
        <family val="1"/>
      </rPr>
      <t>5</t>
    </r>
    <r>
      <rPr>
        <sz val="10"/>
        <rFont val="宋体"/>
        <family val="3"/>
        <charset val="134"/>
      </rPr>
      <t>）滞销，填</t>
    </r>
    <r>
      <rPr>
        <sz val="10"/>
        <rFont val="Times New Roman"/>
        <family val="1"/>
      </rPr>
      <t>“E”</t>
    </r>
    <r>
      <rPr>
        <sz val="10"/>
        <rFont val="宋体"/>
        <family val="3"/>
        <charset val="134"/>
      </rPr>
      <t>；</t>
    </r>
  </si>
  <si>
    <r>
      <t>6</t>
    </r>
    <r>
      <rPr>
        <sz val="10"/>
        <rFont val="宋体"/>
        <family val="3"/>
        <charset val="134"/>
      </rPr>
      <t>）积压，填</t>
    </r>
    <r>
      <rPr>
        <sz val="10"/>
        <rFont val="Times New Roman"/>
        <family val="1"/>
      </rPr>
      <t>“D”</t>
    </r>
    <r>
      <rPr>
        <sz val="10"/>
        <rFont val="宋体"/>
        <family val="3"/>
        <charset val="134"/>
      </rPr>
      <t>并在备注中填写已积压时间</t>
    </r>
    <r>
      <rPr>
        <sz val="10"/>
        <rFont val="Times New Roman"/>
        <family val="1"/>
      </rPr>
      <t>“1</t>
    </r>
    <r>
      <rPr>
        <sz val="10"/>
        <rFont val="宋体"/>
        <family val="3"/>
        <charset val="134"/>
      </rPr>
      <t>年以内</t>
    </r>
    <r>
      <rPr>
        <sz val="10"/>
        <rFont val="Times New Roman"/>
        <family val="1"/>
      </rPr>
      <t>”</t>
    </r>
    <r>
      <rPr>
        <sz val="10"/>
        <rFont val="宋体"/>
        <family val="3"/>
        <charset val="134"/>
      </rPr>
      <t>、</t>
    </r>
    <r>
      <rPr>
        <sz val="10"/>
        <rFont val="Times New Roman"/>
        <family val="1"/>
      </rPr>
      <t>“1~2</t>
    </r>
    <r>
      <rPr>
        <sz val="10"/>
        <rFont val="宋体"/>
        <family val="3"/>
        <charset val="134"/>
      </rPr>
      <t>年</t>
    </r>
    <r>
      <rPr>
        <sz val="10"/>
        <rFont val="Times New Roman"/>
        <family val="1"/>
      </rPr>
      <t>”</t>
    </r>
    <r>
      <rPr>
        <sz val="10"/>
        <rFont val="宋体"/>
        <family val="3"/>
        <charset val="134"/>
      </rPr>
      <t>、</t>
    </r>
    <r>
      <rPr>
        <sz val="10"/>
        <rFont val="Times New Roman"/>
        <family val="1"/>
      </rPr>
      <t>“2~3</t>
    </r>
    <r>
      <rPr>
        <sz val="10"/>
        <rFont val="宋体"/>
        <family val="3"/>
        <charset val="134"/>
      </rPr>
      <t>年</t>
    </r>
    <r>
      <rPr>
        <sz val="10"/>
        <rFont val="Times New Roman"/>
        <family val="1"/>
      </rPr>
      <t>”</t>
    </r>
    <r>
      <rPr>
        <sz val="10"/>
        <rFont val="宋体"/>
        <family val="3"/>
        <charset val="134"/>
      </rPr>
      <t>、</t>
    </r>
    <r>
      <rPr>
        <sz val="10"/>
        <rFont val="Times New Roman"/>
        <family val="1"/>
      </rPr>
      <t>“3</t>
    </r>
    <r>
      <rPr>
        <sz val="10"/>
        <rFont val="宋体"/>
        <family val="3"/>
        <charset val="134"/>
      </rPr>
      <t>年以上</t>
    </r>
    <r>
      <rPr>
        <sz val="10"/>
        <rFont val="Times New Roman"/>
        <family val="1"/>
      </rPr>
      <t>”</t>
    </r>
    <r>
      <rPr>
        <sz val="10"/>
        <rFont val="宋体"/>
        <family val="3"/>
        <charset val="134"/>
      </rPr>
      <t>；</t>
    </r>
    <r>
      <rPr>
        <sz val="10"/>
        <rFont val="Times New Roman"/>
        <family val="1"/>
      </rPr>
      <t>7</t>
    </r>
    <r>
      <rPr>
        <sz val="10"/>
        <rFont val="宋体"/>
        <family val="3"/>
        <charset val="134"/>
      </rPr>
      <t>）其他情形用文字表述。</t>
    </r>
  </si>
  <si>
    <r>
      <t>表</t>
    </r>
    <r>
      <rPr>
        <sz val="10"/>
        <rFont val="Times New Roman"/>
        <family val="1"/>
      </rPr>
      <t>3-9-3</t>
    </r>
  </si>
  <si>
    <t>减：在库周转材料减值准备</t>
  </si>
  <si>
    <r>
      <t>表</t>
    </r>
    <r>
      <rPr>
        <sz val="10"/>
        <rFont val="Times New Roman"/>
        <family val="1"/>
      </rPr>
      <t>3-9-4</t>
    </r>
  </si>
  <si>
    <t>加工单位名称</t>
  </si>
  <si>
    <t>减：委托加工物资减值准备</t>
  </si>
  <si>
    <r>
      <t>表</t>
    </r>
    <r>
      <rPr>
        <sz val="10"/>
        <rFont val="Times New Roman"/>
        <family val="1"/>
      </rPr>
      <t>3-9-5</t>
    </r>
  </si>
  <si>
    <t>减：产成品（库存商品）减值准备</t>
  </si>
  <si>
    <r>
      <t>表</t>
    </r>
    <r>
      <rPr>
        <sz val="10"/>
        <rFont val="Times New Roman"/>
        <family val="1"/>
      </rPr>
      <t>3-9-6</t>
    </r>
  </si>
  <si>
    <t>减：在产品（自制半成品）减值准备</t>
  </si>
  <si>
    <r>
      <t>表</t>
    </r>
    <r>
      <rPr>
        <sz val="10"/>
        <rFont val="Times New Roman"/>
        <family val="1"/>
      </rPr>
      <t>3-9-7</t>
    </r>
  </si>
  <si>
    <t>商品名称</t>
  </si>
  <si>
    <t>对方单位名称</t>
  </si>
  <si>
    <t>减：发出商品减值准备</t>
  </si>
  <si>
    <r>
      <t>表</t>
    </r>
    <r>
      <rPr>
        <sz val="10"/>
        <rFont val="Times New Roman"/>
        <family val="1"/>
      </rPr>
      <t>3-9-8</t>
    </r>
  </si>
  <si>
    <t>启用日期</t>
  </si>
  <si>
    <t>原始入账价值</t>
  </si>
  <si>
    <r>
      <t>成新率</t>
    </r>
    <r>
      <rPr>
        <sz val="10"/>
        <rFont val="Times New Roman"/>
        <family val="1"/>
      </rPr>
      <t>%</t>
    </r>
  </si>
  <si>
    <t>减：在用周转材料减值准备</t>
  </si>
  <si>
    <r>
      <t>表</t>
    </r>
    <r>
      <rPr>
        <sz val="10"/>
        <rFont val="Times New Roman"/>
        <family val="1"/>
      </rPr>
      <t>3-10</t>
    </r>
  </si>
  <si>
    <t>项目及内容</t>
  </si>
  <si>
    <t>结算内容</t>
  </si>
  <si>
    <r>
      <t>表</t>
    </r>
    <r>
      <rPr>
        <sz val="10"/>
        <rFont val="Times New Roman"/>
        <family val="1"/>
      </rPr>
      <t>3-11</t>
    </r>
  </si>
  <si>
    <r>
      <rPr>
        <sz val="10"/>
        <rFont val="宋体"/>
        <family val="3"/>
        <charset val="134"/>
      </rPr>
      <t>表</t>
    </r>
    <r>
      <rPr>
        <sz val="10"/>
        <rFont val="Times New Roman"/>
        <family val="1"/>
      </rPr>
      <t>4</t>
    </r>
  </si>
  <si>
    <t>4-1</t>
  </si>
  <si>
    <t>4-2</t>
  </si>
  <si>
    <t>4-3</t>
  </si>
  <si>
    <t>4-4</t>
  </si>
  <si>
    <t>4-5</t>
  </si>
  <si>
    <t>4-6</t>
  </si>
  <si>
    <t>4-7</t>
  </si>
  <si>
    <t>4-8</t>
  </si>
  <si>
    <t>4-9</t>
  </si>
  <si>
    <t>4-10</t>
  </si>
  <si>
    <t>4-11</t>
  </si>
  <si>
    <t>4-12</t>
  </si>
  <si>
    <t>4-13</t>
  </si>
  <si>
    <t>4-14</t>
  </si>
  <si>
    <t>4-15</t>
  </si>
  <si>
    <t>4-16</t>
  </si>
  <si>
    <t>4-17</t>
  </si>
  <si>
    <r>
      <t>表</t>
    </r>
    <r>
      <rPr>
        <sz val="10"/>
        <rFont val="Times New Roman"/>
        <family val="1"/>
      </rPr>
      <t>4-1</t>
    </r>
  </si>
  <si>
    <t>4-1-1</t>
  </si>
  <si>
    <t>可供出售金融资产-股票投资</t>
  </si>
  <si>
    <t>4-1-2</t>
  </si>
  <si>
    <t>可供出售金融资产-债券投资</t>
  </si>
  <si>
    <t>4-1-3</t>
  </si>
  <si>
    <t>可供出售金融资产-其他投资</t>
  </si>
  <si>
    <r>
      <t>合</t>
    </r>
    <r>
      <rPr>
        <sz val="10"/>
        <rFont val="Times New Roman"/>
        <family val="1"/>
      </rPr>
      <t xml:space="preserve">  </t>
    </r>
    <r>
      <rPr>
        <sz val="10"/>
        <rFont val="宋体"/>
        <family val="3"/>
        <charset val="134"/>
      </rPr>
      <t>计</t>
    </r>
  </si>
  <si>
    <t>减：减值准备</t>
  </si>
  <si>
    <r>
      <t>表</t>
    </r>
    <r>
      <rPr>
        <sz val="10"/>
        <rFont val="Times New Roman"/>
        <family val="1"/>
      </rPr>
      <t>4-1-1</t>
    </r>
  </si>
  <si>
    <t>股票性质</t>
  </si>
  <si>
    <t>基准日市价</t>
  </si>
  <si>
    <r>
      <t>表</t>
    </r>
    <r>
      <rPr>
        <sz val="10"/>
        <rFont val="Times New Roman"/>
        <family val="1"/>
      </rPr>
      <t>4-1-2</t>
    </r>
  </si>
  <si>
    <t>债券种类</t>
  </si>
  <si>
    <t>到期日</t>
  </si>
  <si>
    <r>
      <t>表</t>
    </r>
    <r>
      <rPr>
        <sz val="10"/>
        <rFont val="Times New Roman"/>
        <family val="1"/>
      </rPr>
      <t>4-1-3</t>
    </r>
  </si>
  <si>
    <t>金融资产名称</t>
  </si>
  <si>
    <t>持有数量</t>
  </si>
  <si>
    <r>
      <t>表</t>
    </r>
    <r>
      <rPr>
        <sz val="10"/>
        <rFont val="Times New Roman"/>
        <family val="1"/>
      </rPr>
      <t>4-3</t>
    </r>
  </si>
  <si>
    <t>投资类别</t>
  </si>
  <si>
    <t>减：持有至到期投资减值准备</t>
  </si>
  <si>
    <t>减：长期应收款坏账准备</t>
  </si>
  <si>
    <r>
      <t>表</t>
    </r>
    <r>
      <rPr>
        <sz val="10"/>
        <rFont val="Times New Roman"/>
        <family val="1"/>
      </rPr>
      <t>4-4</t>
    </r>
  </si>
  <si>
    <t>协议投资期限</t>
  </si>
  <si>
    <r>
      <t>投资比例</t>
    </r>
    <r>
      <rPr>
        <sz val="10"/>
        <rFont val="Times New Roman"/>
        <family val="1"/>
      </rPr>
      <t>%</t>
    </r>
  </si>
  <si>
    <t>减：长期股权投资减值准备</t>
  </si>
  <si>
    <r>
      <t>表</t>
    </r>
    <r>
      <rPr>
        <sz val="10"/>
        <rFont val="Times New Roman"/>
        <family val="1"/>
      </rPr>
      <t>4-5</t>
    </r>
  </si>
  <si>
    <t>增值率</t>
  </si>
  <si>
    <t>原值</t>
  </si>
  <si>
    <t>净值</t>
  </si>
  <si>
    <t>减：投资性房地产减值准备</t>
  </si>
  <si>
    <t>（采用成本模式计量）</t>
  </si>
  <si>
    <r>
      <rPr>
        <sz val="10"/>
        <rFont val="宋体"/>
        <family val="3"/>
        <charset val="134"/>
      </rPr>
      <t>表</t>
    </r>
    <r>
      <rPr>
        <sz val="10"/>
        <rFont val="Times New Roman"/>
        <family val="1"/>
      </rPr>
      <t>4-5</t>
    </r>
  </si>
  <si>
    <t>被评估单位（或者产权持有单位）：</t>
  </si>
  <si>
    <t>权证编号</t>
  </si>
  <si>
    <t>建筑物名称</t>
  </si>
  <si>
    <t>来源（外购、自建、自用转入、存货转入等）</t>
  </si>
  <si>
    <t>位置</t>
  </si>
  <si>
    <t>对应土地证号</t>
  </si>
  <si>
    <t>结构</t>
  </si>
  <si>
    <r>
      <t>檐高</t>
    </r>
    <r>
      <rPr>
        <sz val="10"/>
        <rFont val="Times New Roman"/>
        <family val="1"/>
      </rPr>
      <t>(m)</t>
    </r>
  </si>
  <si>
    <r>
      <t>层高</t>
    </r>
    <r>
      <rPr>
        <sz val="10"/>
        <rFont val="Times New Roman"/>
        <family val="1"/>
      </rPr>
      <t>(m)</t>
    </r>
  </si>
  <si>
    <t>总层数</t>
  </si>
  <si>
    <t>层数</t>
  </si>
  <si>
    <t>朝向</t>
  </si>
  <si>
    <t>吊车吨位</t>
  </si>
  <si>
    <r>
      <t>跨度</t>
    </r>
    <r>
      <rPr>
        <sz val="10"/>
        <rFont val="Times New Roman"/>
        <family val="1"/>
      </rPr>
      <t>(m)</t>
    </r>
  </si>
  <si>
    <r>
      <t>柱距</t>
    </r>
    <r>
      <rPr>
        <sz val="10"/>
        <rFont val="Times New Roman"/>
        <family val="1"/>
      </rPr>
      <t>(m)</t>
    </r>
  </si>
  <si>
    <t>使用单位</t>
  </si>
  <si>
    <t>开工年月</t>
  </si>
  <si>
    <t>建成
年月</t>
  </si>
  <si>
    <r>
      <t>建筑</t>
    </r>
    <r>
      <rPr>
        <sz val="10"/>
        <rFont val="宋体"/>
        <family val="3"/>
        <charset val="134"/>
      </rPr>
      <t>面积</t>
    </r>
  </si>
  <si>
    <r>
      <t>成本单价</t>
    </r>
    <r>
      <rPr>
        <sz val="10"/>
        <rFont val="Times New Roman"/>
        <family val="1"/>
      </rPr>
      <t>(</t>
    </r>
    <r>
      <rPr>
        <sz val="10"/>
        <rFont val="宋体"/>
        <family val="3"/>
        <charset val="134"/>
      </rPr>
      <t>元</t>
    </r>
    <r>
      <rPr>
        <sz val="10"/>
        <rFont val="Times New Roman"/>
        <family val="1"/>
      </rPr>
      <t>/m</t>
    </r>
    <r>
      <rPr>
        <vertAlign val="superscript"/>
        <sz val="10"/>
        <rFont val="Times New Roman"/>
        <family val="1"/>
      </rPr>
      <t>2</t>
    </r>
    <r>
      <rPr>
        <sz val="10"/>
        <rFont val="Times New Roman"/>
        <family val="1"/>
      </rPr>
      <t>)</t>
    </r>
  </si>
  <si>
    <r>
      <t>评估单价</t>
    </r>
    <r>
      <rPr>
        <sz val="10"/>
        <rFont val="Times New Roman"/>
        <family val="1"/>
      </rPr>
      <t>(</t>
    </r>
    <r>
      <rPr>
        <sz val="10"/>
        <rFont val="宋体"/>
        <family val="3"/>
        <charset val="134"/>
      </rPr>
      <t>元</t>
    </r>
    <r>
      <rPr>
        <sz val="10"/>
        <rFont val="Times New Roman"/>
        <family val="1"/>
      </rPr>
      <t>/m</t>
    </r>
    <r>
      <rPr>
        <vertAlign val="superscript"/>
        <sz val="10"/>
        <rFont val="Times New Roman"/>
        <family val="1"/>
      </rPr>
      <t>2</t>
    </r>
    <r>
      <rPr>
        <sz val="10"/>
        <rFont val="Times New Roman"/>
        <family val="1"/>
      </rPr>
      <t>)</t>
    </r>
  </si>
  <si>
    <t>现场勘察简单记录</t>
  </si>
  <si>
    <t>证载权利人</t>
  </si>
  <si>
    <t/>
  </si>
  <si>
    <t>合      计</t>
  </si>
  <si>
    <t>（采用公允价值模式计量）</t>
  </si>
  <si>
    <t>房屋名称</t>
  </si>
  <si>
    <r>
      <t>建筑</t>
    </r>
    <r>
      <rPr>
        <sz val="10"/>
        <rFont val="Times New Roman"/>
        <family val="1"/>
      </rPr>
      <t xml:space="preserve">          </t>
    </r>
    <r>
      <rPr>
        <sz val="10"/>
        <rFont val="宋体"/>
        <family val="3"/>
        <charset val="134"/>
      </rPr>
      <t>面积</t>
    </r>
  </si>
  <si>
    <t>原始入帐价值    （转入日公允价值）</t>
  </si>
  <si>
    <t>审计前账面价值</t>
  </si>
  <si>
    <t>土地权证编号</t>
  </si>
  <si>
    <t>宗地名称</t>
  </si>
  <si>
    <t>土地位置</t>
  </si>
  <si>
    <t>取得日期</t>
  </si>
  <si>
    <t>用地性质</t>
  </si>
  <si>
    <t>土地用途</t>
  </si>
  <si>
    <t>准用年限</t>
  </si>
  <si>
    <t>开发程度</t>
  </si>
  <si>
    <r>
      <t>面积</t>
    </r>
    <r>
      <rPr>
        <sz val="10"/>
        <rFont val="Times New Roman"/>
        <family val="1"/>
      </rPr>
      <t>(m</t>
    </r>
    <r>
      <rPr>
        <vertAlign val="superscript"/>
        <sz val="10"/>
        <rFont val="Times New Roman"/>
        <family val="1"/>
      </rPr>
      <t>2</t>
    </r>
    <r>
      <rPr>
        <sz val="10"/>
        <rFont val="Times New Roman"/>
        <family val="1"/>
      </rPr>
      <t>)</t>
    </r>
  </si>
  <si>
    <t>原始入账价值（转入日公允价值）</t>
  </si>
  <si>
    <r>
      <t>表</t>
    </r>
    <r>
      <rPr>
        <sz val="10"/>
        <rFont val="Times New Roman"/>
        <family val="1"/>
      </rPr>
      <t>4-6</t>
    </r>
  </si>
  <si>
    <t>房屋建筑物类合计</t>
  </si>
  <si>
    <t>4-6-1</t>
  </si>
  <si>
    <t>固定资产-房屋建筑物</t>
  </si>
  <si>
    <t>4-6-2</t>
  </si>
  <si>
    <t>固定资产-构筑物及其他辅助设施</t>
  </si>
  <si>
    <t>4-6-3</t>
  </si>
  <si>
    <t>固定资产-管道及沟槽</t>
  </si>
  <si>
    <t>设备类合计</t>
  </si>
  <si>
    <t>4-6-4</t>
  </si>
  <si>
    <t>4-6-5</t>
  </si>
  <si>
    <t>固定资产-车辆</t>
  </si>
  <si>
    <t>4-6-6</t>
  </si>
  <si>
    <t>固定资产-电子设备</t>
  </si>
  <si>
    <t>4-6-7</t>
  </si>
  <si>
    <t>固定资产合计</t>
  </si>
  <si>
    <t>减：固定资产减值准备</t>
  </si>
  <si>
    <r>
      <t>表</t>
    </r>
    <r>
      <rPr>
        <sz val="10"/>
        <rFont val="Times New Roman"/>
        <family val="1"/>
      </rPr>
      <t>4-6-1</t>
    </r>
  </si>
  <si>
    <t>所在层数</t>
  </si>
  <si>
    <t>减：房屋建筑物减值准备</t>
  </si>
  <si>
    <r>
      <t>表</t>
    </r>
    <r>
      <rPr>
        <sz val="10"/>
        <rFont val="Times New Roman"/>
        <family val="1"/>
      </rPr>
      <t>4-6-2</t>
    </r>
  </si>
  <si>
    <r>
      <t xml:space="preserve"> </t>
    </r>
    <r>
      <rPr>
        <sz val="10"/>
        <rFont val="宋体"/>
        <family val="3"/>
        <charset val="134"/>
      </rPr>
      <t>名称</t>
    </r>
  </si>
  <si>
    <r>
      <t xml:space="preserve">长度
</t>
    </r>
    <r>
      <rPr>
        <sz val="10"/>
        <rFont val="Times New Roman"/>
        <family val="1"/>
      </rPr>
      <t>(m)</t>
    </r>
  </si>
  <si>
    <r>
      <t xml:space="preserve">宽度
</t>
    </r>
    <r>
      <rPr>
        <sz val="10"/>
        <rFont val="Times New Roman"/>
        <family val="1"/>
      </rPr>
      <t>(m)</t>
    </r>
  </si>
  <si>
    <t>减：构筑物及其他辅助设施减值准备</t>
  </si>
  <si>
    <r>
      <t>表</t>
    </r>
    <r>
      <rPr>
        <sz val="10"/>
        <rFont val="Times New Roman"/>
        <family val="1"/>
      </rPr>
      <t>4-6-3</t>
    </r>
  </si>
  <si>
    <r>
      <t xml:space="preserve">漕深
</t>
    </r>
    <r>
      <rPr>
        <sz val="10"/>
        <rFont val="Times New Roman"/>
        <family val="1"/>
      </rPr>
      <t>(m)</t>
    </r>
  </si>
  <si>
    <r>
      <t>沟宽</t>
    </r>
    <r>
      <rPr>
        <sz val="10"/>
        <rFont val="Times New Roman"/>
        <family val="1"/>
      </rPr>
      <t>*</t>
    </r>
    <r>
      <rPr>
        <sz val="10"/>
        <rFont val="宋体"/>
        <family val="3"/>
        <charset val="134"/>
      </rPr>
      <t>沟厚</t>
    </r>
    <r>
      <rPr>
        <sz val="10"/>
        <rFont val="Times New Roman"/>
        <family val="1"/>
      </rPr>
      <t xml:space="preserve">(mm*mm)
</t>
    </r>
    <r>
      <rPr>
        <sz val="10"/>
        <rFont val="宋体"/>
        <family val="3"/>
        <charset val="134"/>
      </rPr>
      <t>管径</t>
    </r>
    <r>
      <rPr>
        <sz val="10"/>
        <rFont val="Times New Roman"/>
        <family val="1"/>
      </rPr>
      <t>*</t>
    </r>
    <r>
      <rPr>
        <sz val="10"/>
        <rFont val="宋体"/>
        <family val="3"/>
        <charset val="134"/>
      </rPr>
      <t>壁厚</t>
    </r>
    <r>
      <rPr>
        <sz val="10"/>
        <rFont val="Times New Roman"/>
        <family val="1"/>
      </rPr>
      <t>(mm*mm)</t>
    </r>
  </si>
  <si>
    <t>材质</t>
  </si>
  <si>
    <t>绝缘方式</t>
  </si>
  <si>
    <t>建成年月</t>
  </si>
  <si>
    <t>减：管道和沟槽减值准备</t>
  </si>
  <si>
    <r>
      <t>表</t>
    </r>
    <r>
      <rPr>
        <sz val="10"/>
        <rFont val="Times New Roman"/>
        <family val="1"/>
      </rPr>
      <t>4-6-4</t>
    </r>
  </si>
  <si>
    <t>设备编号</t>
  </si>
  <si>
    <t>设备名称</t>
  </si>
  <si>
    <t>规格型号</t>
  </si>
  <si>
    <t>生产厂家</t>
  </si>
  <si>
    <t>购置日期</t>
  </si>
  <si>
    <t>减：机器设备减值准备</t>
  </si>
  <si>
    <r>
      <t>表</t>
    </r>
    <r>
      <rPr>
        <sz val="10"/>
        <rFont val="Times New Roman"/>
        <family val="1"/>
      </rPr>
      <t>4-6-5</t>
    </r>
  </si>
  <si>
    <t>车辆牌号</t>
  </si>
  <si>
    <r>
      <t>已行驶里程</t>
    </r>
    <r>
      <rPr>
        <sz val="10"/>
        <rFont val="Times New Roman"/>
        <family val="1"/>
      </rPr>
      <t>(</t>
    </r>
    <r>
      <rPr>
        <sz val="10"/>
        <rFont val="宋体"/>
        <family val="3"/>
        <charset val="134"/>
      </rPr>
      <t>公里</t>
    </r>
    <r>
      <rPr>
        <sz val="10"/>
        <rFont val="Times New Roman"/>
        <family val="1"/>
      </rPr>
      <t>)</t>
    </r>
  </si>
  <si>
    <t>减：车辆减值准备</t>
  </si>
  <si>
    <r>
      <t>表</t>
    </r>
    <r>
      <rPr>
        <sz val="10"/>
        <rFont val="Times New Roman"/>
        <family val="1"/>
      </rPr>
      <t>4-6-6</t>
    </r>
  </si>
  <si>
    <t>设备
编号</t>
  </si>
  <si>
    <t>减：电子设备减值准备</t>
  </si>
  <si>
    <r>
      <t>表</t>
    </r>
    <r>
      <rPr>
        <sz val="10"/>
        <rFont val="Times New Roman"/>
        <family val="1"/>
      </rPr>
      <t>4-6-7</t>
    </r>
  </si>
  <si>
    <r>
      <t>表</t>
    </r>
    <r>
      <rPr>
        <sz val="10"/>
        <rFont val="Times New Roman"/>
        <family val="1"/>
      </rPr>
      <t>4-7</t>
    </r>
  </si>
  <si>
    <t>4-7-1</t>
  </si>
  <si>
    <t>在建工程-土建工程</t>
  </si>
  <si>
    <t>4-7-2</t>
  </si>
  <si>
    <t>在建工程-设备安装工程</t>
  </si>
  <si>
    <t>在建工程合计</t>
  </si>
  <si>
    <t>减：在建工程减值准备</t>
  </si>
  <si>
    <r>
      <t>表</t>
    </r>
    <r>
      <rPr>
        <sz val="10"/>
        <rFont val="Times New Roman"/>
        <family val="1"/>
      </rPr>
      <t>4-7-1</t>
    </r>
  </si>
  <si>
    <t>项目名称</t>
  </si>
  <si>
    <t>开工日期</t>
  </si>
  <si>
    <t>预计完工日期</t>
  </si>
  <si>
    <t>形象进度</t>
  </si>
  <si>
    <t>付款比例</t>
  </si>
  <si>
    <t>减：在建土建工程减值准备</t>
  </si>
  <si>
    <r>
      <t>表</t>
    </r>
    <r>
      <rPr>
        <sz val="10"/>
        <rFont val="Times New Roman"/>
        <family val="1"/>
      </rPr>
      <t>4-7-2</t>
    </r>
  </si>
  <si>
    <t>开工
日期</t>
  </si>
  <si>
    <t>预计完
工日期</t>
  </si>
  <si>
    <t>设备费</t>
  </si>
  <si>
    <t>资金成本</t>
  </si>
  <si>
    <t>安装费及其他</t>
  </si>
  <si>
    <t>减：在建设备工程减值准备</t>
  </si>
  <si>
    <r>
      <t>表</t>
    </r>
    <r>
      <rPr>
        <sz val="10"/>
        <rFont val="Times New Roman"/>
        <family val="1"/>
      </rPr>
      <t>4-8</t>
    </r>
  </si>
  <si>
    <t>名称</t>
  </si>
  <si>
    <t>工程项目</t>
  </si>
  <si>
    <t>计量
单位</t>
  </si>
  <si>
    <r>
      <t xml:space="preserve">增值率
</t>
    </r>
    <r>
      <rPr>
        <sz val="10"/>
        <rFont val="Times New Roman"/>
        <family val="1"/>
      </rPr>
      <t>%</t>
    </r>
  </si>
  <si>
    <t>减：工程物资减值准备</t>
  </si>
  <si>
    <r>
      <t>表</t>
    </r>
    <r>
      <rPr>
        <sz val="10"/>
        <rFont val="Times New Roman"/>
        <family val="1"/>
      </rPr>
      <t>4-9</t>
    </r>
  </si>
  <si>
    <t>待处理资产名称</t>
  </si>
  <si>
    <r>
      <t>表</t>
    </r>
    <r>
      <rPr>
        <sz val="10"/>
        <rFont val="Times New Roman"/>
        <family val="1"/>
      </rPr>
      <t>4-10</t>
    </r>
  </si>
  <si>
    <t>种类</t>
  </si>
  <si>
    <t>群别</t>
  </si>
  <si>
    <t>减：生产性生物资产减值准备</t>
  </si>
  <si>
    <r>
      <t>表</t>
    </r>
    <r>
      <rPr>
        <sz val="10"/>
        <rFont val="Times New Roman"/>
        <family val="1"/>
      </rPr>
      <t>4-11</t>
    </r>
  </si>
  <si>
    <t>矿区（或油田）</t>
  </si>
  <si>
    <t>形成日期</t>
  </si>
  <si>
    <t>来源（购入、自行建造）</t>
  </si>
  <si>
    <r>
      <t>表</t>
    </r>
    <r>
      <rPr>
        <sz val="10"/>
        <rFont val="Times New Roman"/>
        <family val="1"/>
      </rPr>
      <t>4-12</t>
    </r>
  </si>
  <si>
    <t>4-12-1</t>
  </si>
  <si>
    <t>无形资产-土地使用权</t>
  </si>
  <si>
    <t>4-12-2</t>
  </si>
  <si>
    <t>无形资产-矿业权</t>
  </si>
  <si>
    <t>4-12-3</t>
  </si>
  <si>
    <t>无形资产-其他无形资产</t>
  </si>
  <si>
    <t>合            计</t>
  </si>
  <si>
    <t>减：无形资产减值准备</t>
  </si>
  <si>
    <r>
      <t>表</t>
    </r>
    <r>
      <rPr>
        <sz val="10"/>
        <rFont val="Times New Roman"/>
        <family val="1"/>
      </rPr>
      <t>4-12-1</t>
    </r>
  </si>
  <si>
    <t>取得  日期</t>
  </si>
  <si>
    <t>用地  性质</t>
  </si>
  <si>
    <t>准用  年限</t>
  </si>
  <si>
    <t>开发  程度</t>
  </si>
  <si>
    <t>审计前    账面值</t>
  </si>
  <si>
    <r>
      <t>减：无形资产</t>
    </r>
    <r>
      <rPr>
        <sz val="10"/>
        <rFont val="Times New Roman"/>
        <family val="1"/>
      </rPr>
      <t>-</t>
    </r>
    <r>
      <rPr>
        <sz val="10"/>
        <rFont val="宋体"/>
        <family val="3"/>
        <charset val="134"/>
      </rPr>
      <t>土地使用权减值准备</t>
    </r>
  </si>
  <si>
    <r>
      <rPr>
        <sz val="10"/>
        <rFont val="宋体"/>
        <family val="3"/>
        <charset val="134"/>
      </rPr>
      <t>表</t>
    </r>
    <r>
      <rPr>
        <sz val="10"/>
        <rFont val="Times New Roman"/>
        <family val="1"/>
      </rPr>
      <t>4-12-2</t>
    </r>
  </si>
  <si>
    <t>名称、种类（探矿权/采矿权）</t>
  </si>
  <si>
    <t>勘查（采矿）许可证编号</t>
  </si>
  <si>
    <t>取得方式</t>
  </si>
  <si>
    <t>剩余有效年限</t>
  </si>
  <si>
    <t>勘查开发阶段</t>
  </si>
  <si>
    <t>核定（批准）生产规模</t>
  </si>
  <si>
    <r>
      <t>减：无形资产</t>
    </r>
    <r>
      <rPr>
        <sz val="10"/>
        <rFont val="Times New Roman"/>
        <family val="1"/>
      </rPr>
      <t>-</t>
    </r>
    <r>
      <rPr>
        <sz val="10"/>
        <rFont val="宋体"/>
        <family val="3"/>
        <charset val="134"/>
      </rPr>
      <t>矿业权减值准备</t>
    </r>
  </si>
  <si>
    <r>
      <t>表</t>
    </r>
    <r>
      <rPr>
        <sz val="10"/>
        <rFont val="Times New Roman"/>
        <family val="1"/>
      </rPr>
      <t>4-12-3</t>
    </r>
  </si>
  <si>
    <t>内容或名称</t>
  </si>
  <si>
    <r>
      <t>法定</t>
    </r>
    <r>
      <rPr>
        <sz val="10"/>
        <rFont val="Times New Roman"/>
        <family val="1"/>
      </rPr>
      <t>/</t>
    </r>
    <r>
      <rPr>
        <sz val="10"/>
        <rFont val="宋体"/>
        <family val="3"/>
        <charset val="134"/>
      </rPr>
      <t>预计使用年限</t>
    </r>
  </si>
  <si>
    <t>尚可使用年限</t>
  </si>
  <si>
    <r>
      <t>减：无形资产</t>
    </r>
    <r>
      <rPr>
        <sz val="10"/>
        <rFont val="Times New Roman"/>
        <family val="1"/>
      </rPr>
      <t>-</t>
    </r>
    <r>
      <rPr>
        <sz val="10"/>
        <rFont val="宋体"/>
        <family val="3"/>
        <charset val="134"/>
      </rPr>
      <t>其他无形资产减值准备</t>
    </r>
  </si>
  <si>
    <r>
      <t>表</t>
    </r>
    <r>
      <rPr>
        <sz val="10"/>
        <rFont val="Times New Roman"/>
        <family val="1"/>
      </rPr>
      <t>4-13</t>
    </r>
  </si>
  <si>
    <r>
      <t>表</t>
    </r>
    <r>
      <rPr>
        <sz val="10"/>
        <rFont val="Times New Roman"/>
        <family val="1"/>
      </rPr>
      <t>4-14</t>
    </r>
  </si>
  <si>
    <t>减：商誉减值准备</t>
  </si>
  <si>
    <r>
      <t>表</t>
    </r>
    <r>
      <rPr>
        <sz val="10"/>
        <rFont val="Times New Roman"/>
        <family val="1"/>
      </rPr>
      <t>4-15</t>
    </r>
  </si>
  <si>
    <t>费用名称或内容</t>
  </si>
  <si>
    <t>原始发生额</t>
  </si>
  <si>
    <t>预计摊
销月数</t>
  </si>
  <si>
    <t>尚存受
益月数</t>
  </si>
  <si>
    <r>
      <t>合</t>
    </r>
    <r>
      <rPr>
        <sz val="10"/>
        <rFont val="Times New Roman"/>
        <family val="1"/>
      </rPr>
      <t xml:space="preserve">                    </t>
    </r>
    <r>
      <rPr>
        <sz val="10"/>
        <rFont val="宋体"/>
        <family val="3"/>
        <charset val="134"/>
      </rPr>
      <t>计</t>
    </r>
  </si>
  <si>
    <r>
      <t>表</t>
    </r>
    <r>
      <rPr>
        <sz val="10"/>
        <rFont val="Times New Roman"/>
        <family val="1"/>
      </rPr>
      <t>4-16</t>
    </r>
  </si>
  <si>
    <r>
      <t>表</t>
    </r>
    <r>
      <rPr>
        <sz val="10"/>
        <rFont val="Times New Roman"/>
        <family val="1"/>
      </rPr>
      <t>4-17</t>
    </r>
  </si>
  <si>
    <r>
      <t>表</t>
    </r>
    <r>
      <rPr>
        <sz val="10"/>
        <rFont val="Times New Roman"/>
        <family val="1"/>
      </rPr>
      <t>5</t>
    </r>
  </si>
  <si>
    <t>5-1</t>
  </si>
  <si>
    <t>5-2</t>
  </si>
  <si>
    <t>5-3</t>
  </si>
  <si>
    <t>5-4</t>
  </si>
  <si>
    <t>5-5</t>
  </si>
  <si>
    <t>5-6</t>
  </si>
  <si>
    <t>5-7</t>
  </si>
  <si>
    <t>5-8</t>
  </si>
  <si>
    <t>5-9</t>
  </si>
  <si>
    <t>应付股利（应付利润）</t>
  </si>
  <si>
    <t>5-10</t>
  </si>
  <si>
    <t>5-11</t>
  </si>
  <si>
    <t>5-12</t>
  </si>
  <si>
    <r>
      <t>表</t>
    </r>
    <r>
      <rPr>
        <sz val="10"/>
        <rFont val="Times New Roman"/>
        <family val="1"/>
      </rPr>
      <t>5-1</t>
    </r>
  </si>
  <si>
    <t>放款银行或机构名称</t>
  </si>
  <si>
    <t>外币金额</t>
  </si>
  <si>
    <t>外币基准日汇率</t>
  </si>
  <si>
    <r>
      <t>合</t>
    </r>
    <r>
      <rPr>
        <sz val="10"/>
        <rFont val="Times New Roman"/>
        <family val="1"/>
      </rPr>
      <t xml:space="preserve">                       </t>
    </r>
    <r>
      <rPr>
        <sz val="10"/>
        <rFont val="宋体"/>
        <family val="3"/>
        <charset val="134"/>
      </rPr>
      <t>计</t>
    </r>
  </si>
  <si>
    <r>
      <t>表</t>
    </r>
    <r>
      <rPr>
        <sz val="10"/>
        <rFont val="Times New Roman"/>
        <family val="1"/>
      </rPr>
      <t>5-2</t>
    </r>
  </si>
  <si>
    <r>
      <t>合</t>
    </r>
    <r>
      <rPr>
        <sz val="10"/>
        <rFont val="Times New Roman"/>
        <family val="1"/>
      </rPr>
      <t xml:space="preserve">                                    </t>
    </r>
    <r>
      <rPr>
        <sz val="10"/>
        <rFont val="宋体"/>
        <family val="3"/>
        <charset val="134"/>
      </rPr>
      <t>计</t>
    </r>
  </si>
  <si>
    <r>
      <t>表</t>
    </r>
    <r>
      <rPr>
        <sz val="10"/>
        <rFont val="Times New Roman"/>
        <family val="1"/>
      </rPr>
      <t>5-3</t>
    </r>
  </si>
  <si>
    <r>
      <t>合</t>
    </r>
    <r>
      <rPr>
        <sz val="10"/>
        <rFont val="Times New Roman"/>
        <family val="1"/>
      </rPr>
      <t xml:space="preserve">                         </t>
    </r>
    <r>
      <rPr>
        <sz val="10"/>
        <rFont val="宋体"/>
        <family val="3"/>
        <charset val="134"/>
      </rPr>
      <t>计</t>
    </r>
  </si>
  <si>
    <r>
      <t>表</t>
    </r>
    <r>
      <rPr>
        <sz val="10"/>
        <rFont val="Times New Roman"/>
        <family val="1"/>
      </rPr>
      <t>5-4</t>
    </r>
  </si>
  <si>
    <r>
      <t>户名（结算对象</t>
    </r>
    <r>
      <rPr>
        <sz val="11"/>
        <rFont val="Times New Roman"/>
        <family val="1"/>
      </rPr>
      <t>)</t>
    </r>
  </si>
  <si>
    <r>
      <t>合</t>
    </r>
    <r>
      <rPr>
        <sz val="11"/>
        <rFont val="Times New Roman"/>
        <family val="1"/>
      </rPr>
      <t xml:space="preserve">                                    </t>
    </r>
    <r>
      <rPr>
        <sz val="11"/>
        <rFont val="宋体"/>
        <family val="3"/>
        <charset val="134"/>
      </rPr>
      <t>计</t>
    </r>
  </si>
  <si>
    <r>
      <t>表</t>
    </r>
    <r>
      <rPr>
        <sz val="10"/>
        <rFont val="Times New Roman"/>
        <family val="1"/>
      </rPr>
      <t>5-5</t>
    </r>
  </si>
  <si>
    <r>
      <t>表</t>
    </r>
    <r>
      <rPr>
        <sz val="10"/>
        <rFont val="Times New Roman"/>
        <family val="1"/>
      </rPr>
      <t>5-6</t>
    </r>
  </si>
  <si>
    <r>
      <t>合</t>
    </r>
    <r>
      <rPr>
        <sz val="10"/>
        <rFont val="Times New Roman"/>
        <family val="1"/>
      </rPr>
      <t xml:space="preserve">                          </t>
    </r>
    <r>
      <rPr>
        <sz val="10"/>
        <rFont val="宋体"/>
        <family val="3"/>
        <charset val="134"/>
      </rPr>
      <t>计</t>
    </r>
  </si>
  <si>
    <r>
      <t>表</t>
    </r>
    <r>
      <rPr>
        <sz val="10"/>
        <rFont val="Times New Roman"/>
        <family val="1"/>
      </rPr>
      <t>5-7</t>
    </r>
  </si>
  <si>
    <t>征税机关</t>
  </si>
  <si>
    <t>税费种类</t>
  </si>
  <si>
    <t>未交增值税</t>
  </si>
  <si>
    <t>城市维护建设税</t>
  </si>
  <si>
    <t>印花税</t>
  </si>
  <si>
    <t>水利建设基金</t>
  </si>
  <si>
    <t>教育费附加</t>
  </si>
  <si>
    <t>地方教育费附加</t>
  </si>
  <si>
    <t>个人所得税</t>
  </si>
  <si>
    <r>
      <t>合</t>
    </r>
    <r>
      <rPr>
        <sz val="10"/>
        <rFont val="Times New Roman"/>
        <family val="1"/>
      </rPr>
      <t xml:space="preserve">                             </t>
    </r>
    <r>
      <rPr>
        <sz val="10"/>
        <rFont val="宋体"/>
        <family val="3"/>
        <charset val="134"/>
      </rPr>
      <t>计</t>
    </r>
  </si>
  <si>
    <r>
      <t>表</t>
    </r>
    <r>
      <rPr>
        <sz val="10"/>
        <rFont val="Times New Roman"/>
        <family val="1"/>
      </rPr>
      <t>5-8</t>
    </r>
  </si>
  <si>
    <r>
      <t>表</t>
    </r>
    <r>
      <rPr>
        <sz val="10"/>
        <rFont val="Times New Roman"/>
        <family val="1"/>
      </rPr>
      <t>5-9</t>
    </r>
  </si>
  <si>
    <t>投资单位名称（股东）</t>
  </si>
  <si>
    <t>利润所属期间</t>
  </si>
  <si>
    <r>
      <t>表</t>
    </r>
    <r>
      <rPr>
        <sz val="10"/>
        <rFont val="Times New Roman"/>
        <family val="1"/>
      </rPr>
      <t>5-10</t>
    </r>
  </si>
  <si>
    <r>
      <t>表</t>
    </r>
    <r>
      <rPr>
        <sz val="10"/>
        <rFont val="Times New Roman"/>
        <family val="1"/>
      </rPr>
      <t>5-11</t>
    </r>
  </si>
  <si>
    <t>结算项目</t>
  </si>
  <si>
    <r>
      <t>票面月利率</t>
    </r>
    <r>
      <rPr>
        <sz val="10"/>
        <rFont val="Times New Roman"/>
        <family val="1"/>
      </rPr>
      <t>%</t>
    </r>
  </si>
  <si>
    <r>
      <t>表</t>
    </r>
    <r>
      <rPr>
        <sz val="10"/>
        <rFont val="Times New Roman"/>
        <family val="1"/>
      </rPr>
      <t>5-12</t>
    </r>
  </si>
  <si>
    <r>
      <t>表</t>
    </r>
    <r>
      <rPr>
        <sz val="10"/>
        <rFont val="Times New Roman"/>
        <family val="1"/>
      </rPr>
      <t>6</t>
    </r>
  </si>
  <si>
    <t>6-1</t>
  </si>
  <si>
    <t>6-2</t>
  </si>
  <si>
    <t>6-3</t>
  </si>
  <si>
    <t>6-4</t>
  </si>
  <si>
    <t>6-5</t>
  </si>
  <si>
    <t>6-6</t>
  </si>
  <si>
    <t>6-7</t>
  </si>
  <si>
    <r>
      <t>表</t>
    </r>
    <r>
      <rPr>
        <sz val="10"/>
        <rFont val="Times New Roman"/>
        <family val="1"/>
      </rPr>
      <t>6-1</t>
    </r>
  </si>
  <si>
    <r>
      <t>年利率</t>
    </r>
    <r>
      <rPr>
        <sz val="10"/>
        <rFont val="Times New Roman"/>
        <family val="1"/>
      </rPr>
      <t>%</t>
    </r>
  </si>
  <si>
    <r>
      <t>表</t>
    </r>
    <r>
      <rPr>
        <sz val="10"/>
        <rFont val="Times New Roman"/>
        <family val="1"/>
      </rPr>
      <t>6-2</t>
    </r>
  </si>
  <si>
    <t>债券发行单位</t>
  </si>
  <si>
    <t>票面利率%</t>
  </si>
  <si>
    <r>
      <t xml:space="preserve"> </t>
    </r>
    <r>
      <rPr>
        <sz val="10"/>
        <rFont val="宋体"/>
        <family val="3"/>
        <charset val="134"/>
      </rPr>
      <t>备</t>
    </r>
    <r>
      <rPr>
        <sz val="10"/>
        <rFont val="Times New Roman"/>
        <family val="1"/>
      </rPr>
      <t xml:space="preserve"> </t>
    </r>
    <r>
      <rPr>
        <sz val="10"/>
        <rFont val="宋体"/>
        <family val="3"/>
        <charset val="134"/>
      </rPr>
      <t>注</t>
    </r>
  </si>
  <si>
    <r>
      <t>表</t>
    </r>
    <r>
      <rPr>
        <sz val="10"/>
        <rFont val="Times New Roman"/>
        <family val="1"/>
      </rPr>
      <t>6-3</t>
    </r>
  </si>
  <si>
    <t>初始额</t>
  </si>
  <si>
    <t>利息及汇率净损失</t>
  </si>
  <si>
    <r>
      <t>表</t>
    </r>
    <r>
      <rPr>
        <sz val="10"/>
        <rFont val="Times New Roman"/>
        <family val="1"/>
      </rPr>
      <t>-4</t>
    </r>
  </si>
  <si>
    <t>户名（或结算对象）</t>
  </si>
  <si>
    <r>
      <t>表</t>
    </r>
    <r>
      <rPr>
        <sz val="10"/>
        <rFont val="Times New Roman"/>
        <family val="1"/>
      </rPr>
      <t>6-5</t>
    </r>
  </si>
  <si>
    <r>
      <t>表</t>
    </r>
    <r>
      <rPr>
        <sz val="10"/>
        <rFont val="Times New Roman"/>
        <family val="1"/>
      </rPr>
      <t>6-6</t>
    </r>
  </si>
  <si>
    <t>内容</t>
  </si>
  <si>
    <r>
      <t>表</t>
    </r>
    <r>
      <rPr>
        <sz val="10"/>
        <rFont val="Times New Roman"/>
        <family val="1"/>
      </rPr>
      <t>6-7</t>
    </r>
  </si>
  <si>
    <t>人民币</t>
    <phoneticPr fontId="14" type="noConversion"/>
  </si>
  <si>
    <t>零余额账户用款额度</t>
    <phoneticPr fontId="14" type="noConversion"/>
  </si>
  <si>
    <t>应付利息</t>
    <phoneticPr fontId="14" type="noConversion"/>
  </si>
  <si>
    <t>应付职工薪酬</t>
    <phoneticPr fontId="14" type="noConversion"/>
  </si>
  <si>
    <t>预收款项</t>
    <phoneticPr fontId="14" type="noConversion"/>
  </si>
  <si>
    <t>应付账款</t>
    <phoneticPr fontId="14" type="noConversion"/>
  </si>
  <si>
    <t>应缴财政款</t>
    <phoneticPr fontId="14" type="noConversion"/>
  </si>
  <si>
    <t>所有者权益：</t>
    <phoneticPr fontId="14" type="noConversion"/>
  </si>
  <si>
    <t>财政拨款结转</t>
    <phoneticPr fontId="14" type="noConversion"/>
  </si>
  <si>
    <t>其他资金结转结余</t>
    <phoneticPr fontId="14" type="noConversion"/>
  </si>
  <si>
    <t>其中：项目结转</t>
    <phoneticPr fontId="14" type="noConversion"/>
  </si>
  <si>
    <t>资产基金</t>
    <phoneticPr fontId="14" type="noConversion"/>
  </si>
  <si>
    <t>减：</t>
    <phoneticPr fontId="14" type="noConversion"/>
  </si>
  <si>
    <t>返回</t>
    <phoneticPr fontId="14" type="noConversion"/>
  </si>
  <si>
    <t>清查价值</t>
    <phoneticPr fontId="14" type="noConversion"/>
  </si>
  <si>
    <t>清查基准日：</t>
    <phoneticPr fontId="14" type="noConversion"/>
  </si>
  <si>
    <t>清查价值</t>
    <phoneticPr fontId="14" type="noConversion"/>
  </si>
  <si>
    <t>货币资金—现金清查明细表</t>
    <phoneticPr fontId="14" type="noConversion"/>
  </si>
  <si>
    <t>货币资金—银行存款清查明细表</t>
    <phoneticPr fontId="14" type="noConversion"/>
  </si>
  <si>
    <t>固定资产—电子及办公设备清查明细表</t>
    <phoneticPr fontId="14" type="noConversion"/>
  </si>
  <si>
    <t>清查价值</t>
    <phoneticPr fontId="14" type="noConversion"/>
  </si>
  <si>
    <t>固定资产—房屋建筑物清查明细表</t>
    <phoneticPr fontId="14" type="noConversion"/>
  </si>
  <si>
    <t xml:space="preserve">车辆名称
</t>
    <phoneticPr fontId="14" type="noConversion"/>
  </si>
  <si>
    <t>及规格型号</t>
    <phoneticPr fontId="14" type="noConversion"/>
  </si>
  <si>
    <t>清查价值</t>
    <phoneticPr fontId="14" type="noConversion"/>
  </si>
  <si>
    <t>填表日期：</t>
    <phoneticPr fontId="14" type="noConversion"/>
  </si>
  <si>
    <t>固定资产清查汇总表</t>
    <phoneticPr fontId="14" type="noConversion"/>
  </si>
  <si>
    <t>清查价值</t>
    <phoneticPr fontId="14" type="noConversion"/>
  </si>
  <si>
    <t>购置日期</t>
    <phoneticPr fontId="14" type="noConversion"/>
  </si>
  <si>
    <t>固定资产—车辆清查明细表</t>
    <phoneticPr fontId="14" type="noConversion"/>
  </si>
  <si>
    <t>无形资产—其他无形资产清查明细表</t>
    <phoneticPr fontId="14" type="noConversion"/>
  </si>
  <si>
    <t>累计摊销</t>
    <phoneticPr fontId="14" type="noConversion"/>
  </si>
  <si>
    <t>增减值</t>
    <phoneticPr fontId="14" type="noConversion"/>
  </si>
  <si>
    <t>清查价值</t>
    <phoneticPr fontId="14" type="noConversion"/>
  </si>
  <si>
    <t>流动负债清查汇总表</t>
    <phoneticPr fontId="14" type="noConversion"/>
  </si>
  <si>
    <t>零余额账户用款额度清查明细表</t>
    <phoneticPr fontId="14" type="noConversion"/>
  </si>
  <si>
    <t>货币资金清查汇总表</t>
    <phoneticPr fontId="14" type="noConversion"/>
  </si>
  <si>
    <t>清查价值</t>
    <phoneticPr fontId="14" type="noConversion"/>
  </si>
  <si>
    <t>流动资产清查汇总表</t>
    <phoneticPr fontId="14" type="noConversion"/>
  </si>
  <si>
    <t>非流动资产清查汇总表</t>
    <phoneticPr fontId="14" type="noConversion"/>
  </si>
  <si>
    <t>清查价值</t>
    <phoneticPr fontId="14" type="noConversion"/>
  </si>
  <si>
    <t>计量单位</t>
    <phoneticPr fontId="14" type="noConversion"/>
  </si>
  <si>
    <t>名称</t>
    <phoneticPr fontId="14" type="noConversion"/>
  </si>
  <si>
    <t>规格型号</t>
    <phoneticPr fontId="14" type="noConversion"/>
  </si>
  <si>
    <t>清查价值</t>
    <phoneticPr fontId="14" type="noConversion"/>
  </si>
  <si>
    <t>产成品（库存商品）</t>
  </si>
  <si>
    <t>备注</t>
    <phoneticPr fontId="14" type="noConversion"/>
  </si>
  <si>
    <t>应付账款</t>
    <phoneticPr fontId="14" type="noConversion"/>
  </si>
  <si>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</si>
  <si>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</si>
  <si>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</si>
  <si>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</si>
  <si>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</si>
  <si>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</si>
  <si>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</si>
  <si>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</si>
  <si>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</si>
  <si>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</si>
  <si>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</si>
  <si>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</si>
  <si>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</si>
  <si>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</si>
  <si>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</si>
  <si>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</si>
  <si>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</si>
  <si>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</si>
  <si>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</si>
  <si>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</si>
  <si>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</si>
  <si>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</si>
  <si>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</si>
  <si>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</si>
  <si>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</si>
  <si>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</si>
  <si>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</si>
  <si>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</si>
  <si>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</si>
  <si>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</si>
  <si>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</si>
  <si>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</si>
  <si>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</si>
  <si>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</si>
  <si>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</si>
  <si>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</si>
  <si>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</si>
  <si>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</si>
  <si>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</si>
  <si>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</si>
  <si>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</si>
  <si>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</si>
  <si>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</si>
  <si>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</si>
  <si>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</si>
  <si>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</si>
  <si>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</si>
  <si>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</si>
  <si>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</si>
  <si>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</si>
  <si>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</si>
  <si>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</si>
  <si>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</si>
  <si>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</si>
  <si>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</si>
  <si>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</si>
  <si>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</si>
  <si>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</si>
  <si>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</si>
  <si>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</si>
  <si>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</si>
  <si>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</si>
  <si>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</si>
  <si>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</si>
  <si>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</si>
  <si>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</si>
  <si>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</si>
  <si>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</si>
  <si>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</si>
  <si>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</si>
  <si>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</si>
  <si>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</si>
  <si>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清查价值</t>
    <phoneticPr fontId="14" type="noConversion"/>
  </si>
  <si>
    <t>资产清查结果分类汇总表</t>
    <phoneticPr fontId="14" type="noConversion"/>
  </si>
  <si>
    <t>存货清查汇总表</t>
    <phoneticPr fontId="14" type="noConversion"/>
  </si>
  <si>
    <r>
      <t>资</t>
    </r>
    <r>
      <rPr>
        <sz val="20"/>
        <rFont val="Times New Roman"/>
        <family val="1"/>
      </rPr>
      <t xml:space="preserve">  </t>
    </r>
    <r>
      <rPr>
        <sz val="20"/>
        <rFont val="黑体"/>
        <family val="3"/>
        <charset val="134"/>
      </rPr>
      <t>产</t>
    </r>
    <r>
      <rPr>
        <sz val="20"/>
        <rFont val="Times New Roman"/>
        <family val="1"/>
      </rPr>
      <t xml:space="preserve">  </t>
    </r>
    <r>
      <rPr>
        <sz val="20"/>
        <rFont val="黑体"/>
        <family val="3"/>
        <charset val="134"/>
      </rPr>
      <t>清</t>
    </r>
    <r>
      <rPr>
        <sz val="20"/>
        <rFont val="Times New Roman"/>
        <family val="1"/>
      </rPr>
      <t xml:space="preserve">  </t>
    </r>
    <r>
      <rPr>
        <sz val="20"/>
        <rFont val="黑体"/>
        <family val="3"/>
        <charset val="134"/>
      </rPr>
      <t>查</t>
    </r>
    <r>
      <rPr>
        <sz val="20"/>
        <rFont val="Times New Roman"/>
        <family val="1"/>
      </rPr>
      <t xml:space="preserve">  </t>
    </r>
    <r>
      <rPr>
        <sz val="20"/>
        <rFont val="黑体"/>
        <family val="3"/>
        <charset val="134"/>
      </rPr>
      <t>结</t>
    </r>
    <r>
      <rPr>
        <sz val="20"/>
        <rFont val="Times New Roman"/>
        <family val="1"/>
      </rPr>
      <t xml:space="preserve">  </t>
    </r>
    <r>
      <rPr>
        <sz val="20"/>
        <rFont val="黑体"/>
        <family val="3"/>
        <charset val="134"/>
      </rPr>
      <t>果</t>
    </r>
    <r>
      <rPr>
        <sz val="20"/>
        <rFont val="Times New Roman"/>
        <family val="1"/>
      </rPr>
      <t xml:space="preserve">  </t>
    </r>
    <r>
      <rPr>
        <sz val="20"/>
        <rFont val="黑体"/>
        <family val="3"/>
        <charset val="134"/>
      </rPr>
      <t>汇</t>
    </r>
    <r>
      <rPr>
        <sz val="20"/>
        <rFont val="Times New Roman"/>
        <family val="1"/>
      </rPr>
      <t xml:space="preserve">  </t>
    </r>
    <r>
      <rPr>
        <sz val="20"/>
        <rFont val="黑体"/>
        <family val="3"/>
        <charset val="134"/>
      </rPr>
      <t>总</t>
    </r>
    <r>
      <rPr>
        <sz val="20"/>
        <rFont val="Times New Roman"/>
        <family val="1"/>
      </rPr>
      <t xml:space="preserve">  </t>
    </r>
    <r>
      <rPr>
        <sz val="20"/>
        <rFont val="黑体"/>
        <family val="3"/>
        <charset val="134"/>
      </rPr>
      <t>表</t>
    </r>
    <phoneticPr fontId="14" type="noConversion"/>
  </si>
  <si>
    <t>清查价值</t>
    <phoneticPr fontId="14" type="noConversion"/>
  </si>
  <si>
    <t>返回索引页</t>
    <phoneticPr fontId="14" type="noConversion"/>
  </si>
  <si>
    <t>调整后账面价值</t>
    <phoneticPr fontId="14" type="noConversion"/>
  </si>
  <si>
    <t>清查价值</t>
  </si>
  <si>
    <t>清查价值</t>
    <phoneticPr fontId="14" type="noConversion"/>
  </si>
  <si>
    <t>预收账款清查明细表</t>
    <phoneticPr fontId="14" type="noConversion"/>
  </si>
  <si>
    <t>预付账款清查明细表</t>
    <phoneticPr fontId="14" type="noConversion"/>
  </si>
  <si>
    <t>减：预付账款减值准备</t>
    <phoneticPr fontId="14" type="noConversion"/>
  </si>
  <si>
    <t>存货—原材料清查明细表</t>
    <phoneticPr fontId="14" type="noConversion"/>
  </si>
  <si>
    <t>原材料</t>
    <phoneticPr fontId="14" type="noConversion"/>
  </si>
  <si>
    <t>材料采购（在途物资）</t>
  </si>
  <si>
    <t>在库周转材料</t>
  </si>
  <si>
    <t>委托加工物资</t>
  </si>
  <si>
    <t>存货—产成品（库存商品）清查明细表</t>
    <phoneticPr fontId="14" type="noConversion"/>
  </si>
  <si>
    <t>在产品（自制半成品）</t>
  </si>
  <si>
    <t>发出商品</t>
  </si>
  <si>
    <t>在用周转材料</t>
  </si>
  <si>
    <r>
      <t>建筑</t>
    </r>
    <r>
      <rPr>
        <sz val="10"/>
        <rFont val="宋体"/>
        <family val="3"/>
        <charset val="134"/>
      </rPr>
      <t>面积</t>
    </r>
    <r>
      <rPr>
        <sz val="10"/>
        <rFont val="Times New Roman"/>
        <family val="1"/>
      </rPr>
      <t>/</t>
    </r>
    <r>
      <rPr>
        <sz val="10"/>
        <rFont val="宋体"/>
        <family val="3"/>
        <charset val="134"/>
      </rPr>
      <t>容积</t>
    </r>
    <phoneticPr fontId="14" type="noConversion"/>
  </si>
  <si>
    <t>使用期限（年）</t>
  </si>
  <si>
    <t>使用期限（年）</t>
    <phoneticPr fontId="14" type="noConversion"/>
  </si>
  <si>
    <r>
      <t>面积</t>
    </r>
    <r>
      <rPr>
        <sz val="10"/>
        <rFont val="Times New Roman"/>
        <family val="1"/>
      </rPr>
      <t>m</t>
    </r>
    <r>
      <rPr>
        <vertAlign val="superscript"/>
        <sz val="10"/>
        <rFont val="Times New Roman"/>
        <family val="1"/>
      </rPr>
      <t>2</t>
    </r>
    <r>
      <rPr>
        <sz val="10"/>
        <rFont val="宋体"/>
        <family val="3"/>
        <charset val="134"/>
      </rPr>
      <t>或体积</t>
    </r>
    <r>
      <rPr>
        <sz val="10"/>
        <rFont val="Times New Roman"/>
        <family val="1"/>
      </rPr>
      <t>m</t>
    </r>
    <r>
      <rPr>
        <vertAlign val="superscript"/>
        <sz val="10"/>
        <rFont val="Times New Roman"/>
        <family val="1"/>
      </rPr>
      <t>3</t>
    </r>
    <phoneticPr fontId="14" type="noConversion"/>
  </si>
  <si>
    <t>固定资产—构筑物及其他辅助设施清查明细表</t>
    <phoneticPr fontId="14" type="noConversion"/>
  </si>
  <si>
    <t>使用期限（年）</t>
    <phoneticPr fontId="14" type="noConversion"/>
  </si>
  <si>
    <r>
      <rPr>
        <sz val="10"/>
        <rFont val="宋体"/>
        <family val="3"/>
        <charset val="134"/>
      </rPr>
      <t>填表日期：</t>
    </r>
    <r>
      <rPr>
        <sz val="10"/>
        <rFont val="Times New Roman"/>
        <family val="1"/>
      </rPr>
      <t>2019</t>
    </r>
    <r>
      <rPr>
        <sz val="10"/>
        <rFont val="宋体"/>
        <family val="3"/>
        <charset val="134"/>
      </rPr>
      <t>年</t>
    </r>
    <r>
      <rPr>
        <sz val="10"/>
        <rFont val="Times New Roman"/>
        <family val="1"/>
      </rPr>
      <t>11</t>
    </r>
    <r>
      <rPr>
        <sz val="10"/>
        <rFont val="宋体"/>
        <family val="3"/>
        <charset val="134"/>
      </rPr>
      <t>月</t>
    </r>
    <r>
      <rPr>
        <sz val="10"/>
        <rFont val="Times New Roman"/>
        <family val="1"/>
      </rPr>
      <t>21</t>
    </r>
    <r>
      <rPr>
        <sz val="10"/>
        <rFont val="宋体"/>
        <family val="3"/>
        <charset val="134"/>
      </rPr>
      <t>日</t>
    </r>
    <phoneticPr fontId="14" type="noConversion"/>
  </si>
  <si>
    <t>调整后账面价值</t>
    <phoneticPr fontId="14" type="noConversion"/>
  </si>
  <si>
    <t>固定资产—机器设备清查明细表</t>
    <phoneticPr fontId="14" type="noConversion"/>
  </si>
  <si>
    <t>固定资产-机器设备</t>
    <phoneticPr fontId="14" type="noConversion"/>
  </si>
  <si>
    <t>调整后账面价值</t>
    <phoneticPr fontId="14" type="noConversion"/>
  </si>
  <si>
    <r>
      <t>年利率</t>
    </r>
    <r>
      <rPr>
        <sz val="10"/>
        <rFont val="Times New Roman"/>
        <family val="1"/>
      </rPr>
      <t>%</t>
    </r>
    <phoneticPr fontId="14" type="noConversion"/>
  </si>
  <si>
    <t>清查价值</t>
    <phoneticPr fontId="14" type="noConversion"/>
  </si>
  <si>
    <t>短期借款清查明细表</t>
    <phoneticPr fontId="14" type="noConversion"/>
  </si>
  <si>
    <t>调整后账面价值</t>
    <phoneticPr fontId="14" type="noConversion"/>
  </si>
  <si>
    <t>企业所得税</t>
    <phoneticPr fontId="14" type="noConversion"/>
  </si>
  <si>
    <t>房产税</t>
    <phoneticPr fontId="14" type="noConversion"/>
  </si>
  <si>
    <t>土地使用税</t>
    <phoneticPr fontId="14" type="noConversion"/>
  </si>
  <si>
    <t>环保税</t>
    <phoneticPr fontId="14" type="noConversion"/>
  </si>
  <si>
    <t>调整后账面价值</t>
    <phoneticPr fontId="14" type="noConversion"/>
  </si>
  <si>
    <t>调整后账面价值</t>
    <phoneticPr fontId="14" type="noConversion"/>
  </si>
  <si>
    <t>应收票据清查明细表</t>
    <phoneticPr fontId="14" type="noConversion"/>
  </si>
  <si>
    <t>调整后账面价值</t>
    <phoneticPr fontId="14" type="noConversion"/>
  </si>
  <si>
    <t>调整后账面价值</t>
    <phoneticPr fontId="14" type="noConversion"/>
  </si>
  <si>
    <t>计量单位</t>
    <phoneticPr fontId="14" type="noConversion"/>
  </si>
  <si>
    <t>其他非流动负债清查明细表</t>
    <phoneticPr fontId="14" type="noConversion"/>
  </si>
  <si>
    <t>递延所得税负债清查明细表</t>
    <phoneticPr fontId="14" type="noConversion"/>
  </si>
  <si>
    <t>预计负债清查明细表</t>
    <phoneticPr fontId="14" type="noConversion"/>
  </si>
  <si>
    <t>专项应付款清查明细表</t>
    <phoneticPr fontId="14" type="noConversion"/>
  </si>
  <si>
    <t>长期应付款清查明细表</t>
    <phoneticPr fontId="14" type="noConversion"/>
  </si>
  <si>
    <t>应付债券清查明细表</t>
    <phoneticPr fontId="14" type="noConversion"/>
  </si>
  <si>
    <t>长期借款清查明细表</t>
    <phoneticPr fontId="14" type="noConversion"/>
  </si>
  <si>
    <t>非流动负债清查汇总表</t>
    <phoneticPr fontId="14" type="noConversion"/>
  </si>
  <si>
    <t>其他流动负债清查明细表</t>
    <phoneticPr fontId="14" type="noConversion"/>
  </si>
  <si>
    <t>一年内到期的非流动负债清查明细表</t>
    <phoneticPr fontId="14" type="noConversion"/>
  </si>
  <si>
    <t>应付股利（应付利润）清查明细表</t>
    <phoneticPr fontId="14" type="noConversion"/>
  </si>
  <si>
    <t>应付利息清查明细表</t>
    <phoneticPr fontId="14" type="noConversion"/>
  </si>
  <si>
    <t>应缴财政款清查明细表</t>
    <phoneticPr fontId="14" type="noConversion"/>
  </si>
  <si>
    <t>交易性金融负债清查明细表</t>
    <phoneticPr fontId="14" type="noConversion"/>
  </si>
  <si>
    <t>其他非流动资产清查明细表</t>
    <phoneticPr fontId="14" type="noConversion"/>
  </si>
  <si>
    <t>商誉清查明细表</t>
    <phoneticPr fontId="14" type="noConversion"/>
  </si>
  <si>
    <t>开发支出清查明细表</t>
    <phoneticPr fontId="14" type="noConversion"/>
  </si>
  <si>
    <t>无形资产—矿业权清查明细表</t>
    <phoneticPr fontId="14" type="noConversion"/>
  </si>
  <si>
    <t>无形资产—土地使用权清查明细表</t>
    <phoneticPr fontId="14" type="noConversion"/>
  </si>
  <si>
    <t>无形资产清查汇总表</t>
    <phoneticPr fontId="14" type="noConversion"/>
  </si>
  <si>
    <t>油气资产清查明细表</t>
    <phoneticPr fontId="14" type="noConversion"/>
  </si>
  <si>
    <t>生产性生物资产清查明细表</t>
    <phoneticPr fontId="14" type="noConversion"/>
  </si>
  <si>
    <t>固定资产清理清查明细表</t>
    <phoneticPr fontId="14" type="noConversion"/>
  </si>
  <si>
    <t>工程物资清查明细表</t>
    <phoneticPr fontId="14" type="noConversion"/>
  </si>
  <si>
    <t>在建工程—设备安装工程清查明细表</t>
    <phoneticPr fontId="14" type="noConversion"/>
  </si>
  <si>
    <t>在建工程—土建工程清查明细表</t>
    <phoneticPr fontId="14" type="noConversion"/>
  </si>
  <si>
    <t>在建工程清查汇总表</t>
    <phoneticPr fontId="14" type="noConversion"/>
  </si>
  <si>
    <t>固定资产—土地清查明细表</t>
    <phoneticPr fontId="14" type="noConversion"/>
  </si>
  <si>
    <t>固定资产—管道和沟槽清查明细表</t>
    <phoneticPr fontId="14" type="noConversion"/>
  </si>
  <si>
    <t>投资性房地产——土地使用权清查明细表</t>
    <phoneticPr fontId="14" type="noConversion"/>
  </si>
  <si>
    <t>投资性房地产——房屋清查明细表</t>
    <phoneticPr fontId="14" type="noConversion"/>
  </si>
  <si>
    <t>投资性房地产清查汇总表</t>
    <phoneticPr fontId="14" type="noConversion"/>
  </si>
  <si>
    <t>长期股权投资清查明细表</t>
    <phoneticPr fontId="14" type="noConversion"/>
  </si>
  <si>
    <t>长期应收款清查明细表</t>
    <phoneticPr fontId="14" type="noConversion"/>
  </si>
  <si>
    <t>持有至到期投资清查明细表</t>
    <phoneticPr fontId="14" type="noConversion"/>
  </si>
  <si>
    <t>可供出售金融资产—其他投资清查明细表</t>
    <phoneticPr fontId="14" type="noConversion"/>
  </si>
  <si>
    <t>可供出售金融资产—债券投资清查明细表</t>
    <phoneticPr fontId="14" type="noConversion"/>
  </si>
  <si>
    <t>可供出售金融资产—股票投资清查明细表</t>
    <phoneticPr fontId="14" type="noConversion"/>
  </si>
  <si>
    <t>可供出售金融资产清查汇总表</t>
    <phoneticPr fontId="14" type="noConversion"/>
  </si>
  <si>
    <t>其他流动资产清查明细表</t>
    <phoneticPr fontId="14" type="noConversion"/>
  </si>
  <si>
    <t>一年内到期的非流动资产清查明细表</t>
    <phoneticPr fontId="14" type="noConversion"/>
  </si>
  <si>
    <t>存货—在用周转材料清查明细表</t>
    <phoneticPr fontId="14" type="noConversion"/>
  </si>
  <si>
    <t>存货—发出商品清查明细表</t>
    <phoneticPr fontId="14" type="noConversion"/>
  </si>
  <si>
    <t>存货—在产品（自制半成品）清查明细表</t>
    <phoneticPr fontId="14" type="noConversion"/>
  </si>
  <si>
    <t>存货—委托加工物资清查明细表</t>
    <phoneticPr fontId="14" type="noConversion"/>
  </si>
  <si>
    <t>存货—在库周转材料清查明细表</t>
    <phoneticPr fontId="14" type="noConversion"/>
  </si>
  <si>
    <t>存货—材料采购（在途物资）清查明细表</t>
    <phoneticPr fontId="14" type="noConversion"/>
  </si>
  <si>
    <t>应收股利（应收利润）清查明细表</t>
    <phoneticPr fontId="14" type="noConversion"/>
  </si>
  <si>
    <t>应收利息清查明细表</t>
    <phoneticPr fontId="14" type="noConversion"/>
  </si>
  <si>
    <t>交易性金融资产—基金投资清查明细表</t>
    <phoneticPr fontId="14" type="noConversion"/>
  </si>
  <si>
    <t>交易性金融资产—债券投资清查明细表</t>
    <phoneticPr fontId="14" type="noConversion"/>
  </si>
  <si>
    <t>交易性金融资产—股票投资清查明细表</t>
    <phoneticPr fontId="14" type="noConversion"/>
  </si>
  <si>
    <t>交易性金融资产清查汇总表</t>
    <phoneticPr fontId="14" type="noConversion"/>
  </si>
  <si>
    <t>2025</t>
    <phoneticPr fontId="14" type="noConversion"/>
  </si>
  <si>
    <t>8</t>
    <phoneticPr fontId="14" type="noConversion"/>
  </si>
  <si>
    <t>31</t>
    <phoneticPr fontId="14" type="noConversion"/>
  </si>
  <si>
    <t>9</t>
    <phoneticPr fontId="14" type="noConversion"/>
  </si>
  <si>
    <t>23</t>
    <phoneticPr fontId="14" type="noConversion"/>
  </si>
  <si>
    <t>和县飞雁城乡客运有限公司</t>
    <phoneticPr fontId="14" type="noConversion"/>
  </si>
  <si>
    <t>中国建设银行股份有限公司</t>
    <phoneticPr fontId="14" type="noConversion"/>
  </si>
  <si>
    <t>34001777408053015011</t>
    <phoneticPr fontId="14" type="noConversion"/>
  </si>
  <si>
    <t>安徽和县农村商业银行股份有限公司</t>
    <phoneticPr fontId="14" type="noConversion"/>
  </si>
  <si>
    <t>20010005117166600000016</t>
    <phoneticPr fontId="14" type="noConversion"/>
  </si>
  <si>
    <t>飞雁客运公司</t>
    <phoneticPr fontId="14" type="noConversion"/>
  </si>
  <si>
    <t>资产清查单位填报人：赵翠</t>
    <phoneticPr fontId="14" type="noConversion"/>
  </si>
  <si>
    <t>基本工资</t>
    <phoneticPr fontId="14" type="noConversion"/>
  </si>
  <si>
    <t>工会经费</t>
  </si>
  <si>
    <t>客运分公司</t>
  </si>
  <si>
    <t>客运分公司</t>
    <phoneticPr fontId="14" type="noConversion"/>
  </si>
  <si>
    <t>客运公司</t>
  </si>
  <si>
    <t>客运公司</t>
    <phoneticPr fontId="14" type="noConversion"/>
  </si>
  <si>
    <t>E07328D</t>
  </si>
  <si>
    <t>E03738D</t>
  </si>
  <si>
    <t>E06599D</t>
  </si>
  <si>
    <t>E06188D</t>
  </si>
  <si>
    <t>E07389D</t>
  </si>
  <si>
    <t>E06128D</t>
  </si>
  <si>
    <t>E09018D</t>
  </si>
  <si>
    <t>E00959D</t>
  </si>
  <si>
    <t>E00026D</t>
  </si>
  <si>
    <t>E07827D</t>
  </si>
  <si>
    <t>E07885D</t>
  </si>
  <si>
    <t>E06108D</t>
  </si>
  <si>
    <t>E00277D</t>
  </si>
  <si>
    <t>E09012D</t>
  </si>
  <si>
    <t>E00997D</t>
  </si>
  <si>
    <t>公交101线</t>
  </si>
  <si>
    <t>E07809D</t>
  </si>
  <si>
    <t>E06116D</t>
  </si>
  <si>
    <t>E06899D</t>
  </si>
  <si>
    <t>E08028D</t>
  </si>
  <si>
    <t>E09089D</t>
  </si>
  <si>
    <t>E09069D</t>
  </si>
  <si>
    <t>E09981D</t>
  </si>
  <si>
    <t>皖E03709D</t>
  </si>
  <si>
    <t>皖E02198D</t>
  </si>
  <si>
    <t>皖E08636D</t>
  </si>
  <si>
    <t>皖E03708D</t>
  </si>
  <si>
    <t>皖E06118D</t>
  </si>
  <si>
    <t>皖E06262D</t>
  </si>
  <si>
    <t>皖E01816D</t>
  </si>
  <si>
    <t>皖E02616D</t>
  </si>
  <si>
    <t>皖E00926D</t>
  </si>
  <si>
    <t>皖E09062D</t>
  </si>
  <si>
    <t>皖E09068D</t>
  </si>
  <si>
    <t>皖E08680D</t>
  </si>
  <si>
    <t>皖E06561D</t>
  </si>
  <si>
    <t>皖E00011D</t>
  </si>
  <si>
    <t>皖E02898D</t>
  </si>
  <si>
    <t>皖E01585D</t>
  </si>
  <si>
    <t>皖E06129D</t>
  </si>
  <si>
    <t>皖E09508D</t>
  </si>
  <si>
    <t>皖E03186D</t>
  </si>
  <si>
    <t>皖E02718D</t>
  </si>
  <si>
    <t>皖E03058D</t>
  </si>
  <si>
    <t>皖E05012D</t>
  </si>
  <si>
    <t>皖E02809D</t>
  </si>
  <si>
    <t>皖E05236D</t>
  </si>
  <si>
    <t>皖E09009D</t>
  </si>
  <si>
    <t>皖E03718D</t>
  </si>
  <si>
    <t>向阳专线</t>
  </si>
  <si>
    <t>新桥专线</t>
  </si>
  <si>
    <t>公交高家冲线</t>
  </si>
  <si>
    <t>范桥专线</t>
  </si>
  <si>
    <t>扬天M4000q-021AB</t>
  </si>
  <si>
    <t>扬天M4000Q I3</t>
  </si>
  <si>
    <t>72532NhAa-3</t>
  </si>
  <si>
    <t>启天B44650-B010</t>
  </si>
  <si>
    <t>KFR（35564FNhAa-C3</t>
  </si>
  <si>
    <t>KFR（35564FNhAa-C3（三台）</t>
  </si>
  <si>
    <t>35592FNhAe-B3</t>
  </si>
  <si>
    <t>35563FNh-B3JY01</t>
  </si>
  <si>
    <t>格力35530FNhAK-K3</t>
  </si>
  <si>
    <t>格力35530FNHAK-B372LW</t>
  </si>
  <si>
    <t>格力（72536）FNhAc-B3JY01</t>
  </si>
  <si>
    <t>电脑</t>
  </si>
  <si>
    <t>空调</t>
  </si>
  <si>
    <t>服务器</t>
  </si>
  <si>
    <t>2U机架服务器</t>
  </si>
  <si>
    <t>2022年1月</t>
  </si>
  <si>
    <t>2024年12月</t>
  </si>
  <si>
    <t>购置日期</t>
    <phoneticPr fontId="14" type="noConversion"/>
  </si>
  <si>
    <t>客车</t>
  </si>
  <si>
    <t>宇通牌ZK6888HF9</t>
  </si>
  <si>
    <t>皖E60409</t>
  </si>
  <si>
    <t>皖E60359</t>
  </si>
  <si>
    <t>皖E60418</t>
  </si>
  <si>
    <t>皖E60399</t>
  </si>
  <si>
    <t>皖E60381</t>
  </si>
  <si>
    <t>皖E60173</t>
  </si>
  <si>
    <t>综合办公室</t>
  </si>
  <si>
    <t>客运公司</t>
    <phoneticPr fontId="14" type="noConversion"/>
  </si>
  <si>
    <t>客运分公司</t>
    <phoneticPr fontId="14" type="noConversion"/>
  </si>
  <si>
    <t>lenovo d5050</t>
  </si>
  <si>
    <t>AMD-A8—5600K</t>
  </si>
  <si>
    <t>lnter5400</t>
  </si>
  <si>
    <t>台</t>
    <phoneticPr fontId="14" type="noConversion"/>
  </si>
  <si>
    <t>和县交通运输局</t>
  </si>
  <si>
    <t>1年以内</t>
    <phoneticPr fontId="14" type="noConversion"/>
  </si>
  <si>
    <t>中国石油天然气股份有限公司安徽马鞍山销售分公司</t>
  </si>
  <si>
    <t>和县飞雁城乡客运有限公司</t>
  </si>
  <si>
    <t>安徽共通新能源服务有限公司</t>
  </si>
  <si>
    <t>和县飞雁城乡客运有限公司公交分公司</t>
  </si>
  <si>
    <t>安徽省华乐公共交通有限公司</t>
  </si>
  <si>
    <t>安徽交运集团巢湖汽运有限公司</t>
  </si>
  <si>
    <t>安徽交运集团巢湖汽运有限公司和县分公司</t>
  </si>
  <si>
    <t>分公司</t>
    <phoneticPr fontId="14" type="noConversion"/>
  </si>
  <si>
    <t>李燕龙</t>
  </si>
  <si>
    <t>分公司</t>
    <phoneticPr fontId="14" type="noConversion"/>
  </si>
  <si>
    <t>2018年回收乌江10辆车成本</t>
    <phoneticPr fontId="14" type="noConversion"/>
  </si>
  <si>
    <t>调整后账面价值</t>
    <phoneticPr fontId="14" type="noConversion"/>
  </si>
  <si>
    <t>2021年回收新桥15辆车成本</t>
    <phoneticPr fontId="14" type="noConversion"/>
  </si>
  <si>
    <t>2024年回收向阳、西埠16辆车成本</t>
    <phoneticPr fontId="14" type="noConversion"/>
  </si>
  <si>
    <t>应收账款坏账准备</t>
    <phoneticPr fontId="14" type="noConversion"/>
  </si>
  <si>
    <t>其他应收款坏账准备</t>
    <phoneticPr fontId="14" type="noConversion"/>
  </si>
  <si>
    <t>调整后账面价值</t>
  </si>
  <si>
    <r>
      <t>9</t>
    </r>
    <r>
      <rPr>
        <sz val="10"/>
        <rFont val="宋体"/>
        <family val="3"/>
        <charset val="134"/>
      </rPr>
      <t>月份应发工资</t>
    </r>
    <phoneticPr fontId="14" type="noConversion"/>
  </si>
  <si>
    <r>
      <t>8</t>
    </r>
    <r>
      <rPr>
        <sz val="10"/>
        <rFont val="宋体"/>
        <family val="3"/>
        <charset val="134"/>
      </rPr>
      <t>月份收入</t>
    </r>
    <phoneticPr fontId="14" type="noConversion"/>
  </si>
  <si>
    <r>
      <t>1-8</t>
    </r>
    <r>
      <rPr>
        <sz val="10"/>
        <rFont val="宋体"/>
        <family val="3"/>
        <charset val="134"/>
      </rPr>
      <t>月份累计</t>
    </r>
    <phoneticPr fontId="14" type="noConversion"/>
  </si>
  <si>
    <r>
      <t>1-6</t>
    </r>
    <r>
      <rPr>
        <sz val="10"/>
        <rFont val="宋体"/>
        <family val="3"/>
        <charset val="134"/>
      </rPr>
      <t>月份累计</t>
    </r>
    <phoneticPr fontId="14" type="noConversion"/>
  </si>
  <si>
    <r>
      <t>7</t>
    </r>
    <r>
      <rPr>
        <sz val="10"/>
        <rFont val="宋体"/>
        <family val="3"/>
        <charset val="134"/>
      </rPr>
      <t>月份收入</t>
    </r>
    <phoneticPr fontId="14" type="noConversion"/>
  </si>
  <si>
    <t>7-8累计收入</t>
    <phoneticPr fontId="14" type="noConversion"/>
  </si>
  <si>
    <t>客运公司</t>
    <phoneticPr fontId="14" type="noConversion"/>
  </si>
  <si>
    <t>客运分公司</t>
    <phoneticPr fontId="14" type="noConversion"/>
  </si>
  <si>
    <r>
      <t>2025</t>
    </r>
    <r>
      <rPr>
        <sz val="10"/>
        <rFont val="宋体"/>
        <family val="3"/>
        <charset val="134"/>
      </rPr>
      <t>年</t>
    </r>
    <r>
      <rPr>
        <sz val="10"/>
        <rFont val="Times New Roman"/>
        <family val="1"/>
      </rPr>
      <t>7-8</t>
    </r>
    <r>
      <rPr>
        <sz val="10"/>
        <rFont val="宋体"/>
        <family val="3"/>
        <charset val="134"/>
      </rPr>
      <t>月份</t>
    </r>
    <phoneticPr fontId="14" type="noConversion"/>
  </si>
  <si>
    <t>2025年7-8月份</t>
  </si>
  <si>
    <t>和县国家税务局</t>
    <phoneticPr fontId="14" type="noConversion"/>
  </si>
  <si>
    <t>客运公司</t>
    <phoneticPr fontId="14" type="noConversion"/>
  </si>
  <si>
    <t>任义</t>
  </si>
  <si>
    <t>刘知文</t>
  </si>
  <si>
    <t>邵勇</t>
  </si>
  <si>
    <t>陈宏安</t>
  </si>
  <si>
    <t>张颜明</t>
  </si>
  <si>
    <t>鲍书林</t>
  </si>
  <si>
    <t>张国</t>
  </si>
  <si>
    <t>姜植军</t>
  </si>
  <si>
    <t>周侗</t>
  </si>
  <si>
    <t>崔俊飞</t>
  </si>
  <si>
    <t>刘传祥</t>
  </si>
  <si>
    <t>韩忠龙</t>
  </si>
  <si>
    <t>胡家双</t>
  </si>
  <si>
    <t>陈自发</t>
  </si>
  <si>
    <t>赵烈文</t>
  </si>
  <si>
    <t>马平</t>
  </si>
  <si>
    <t>陈敏</t>
  </si>
  <si>
    <t>梁端军</t>
  </si>
  <si>
    <t>王夕兵</t>
  </si>
  <si>
    <t>杨漠峰</t>
  </si>
  <si>
    <t>郭飞</t>
  </si>
  <si>
    <t>许明军</t>
  </si>
  <si>
    <t>代扣个人代交款项</t>
  </si>
  <si>
    <t>厦门金龙联合汽车工业有限公司</t>
  </si>
  <si>
    <t>厦门金龙旅行车有限公司</t>
  </si>
  <si>
    <t>朱兴林</t>
  </si>
  <si>
    <t>骆伏明</t>
  </si>
  <si>
    <t>郝义传</t>
  </si>
  <si>
    <t>潘正华</t>
  </si>
  <si>
    <t>刘四虎</t>
  </si>
  <si>
    <t>雍有龙</t>
  </si>
  <si>
    <t>时军</t>
  </si>
  <si>
    <t>陈良</t>
  </si>
  <si>
    <t>长期待摊费用</t>
    <phoneticPr fontId="14" type="noConversion"/>
  </si>
  <si>
    <t>调整后账面价值</t>
    <phoneticPr fontId="14" type="noConversion"/>
  </si>
  <si>
    <t>辆</t>
    <phoneticPr fontId="14" type="noConversion"/>
  </si>
  <si>
    <t>刘立珍</t>
    <phoneticPr fontId="14" type="noConversion"/>
  </si>
  <si>
    <t>金红</t>
    <phoneticPr fontId="14" type="noConversion"/>
  </si>
  <si>
    <t>温克</t>
    <phoneticPr fontId="14" type="noConversion"/>
  </si>
  <si>
    <t>刘计</t>
    <phoneticPr fontId="14" type="noConversion"/>
  </si>
  <si>
    <t>李德芸</t>
    <phoneticPr fontId="14" type="noConversion"/>
  </si>
  <si>
    <t>和县飞雁城乡客运有限公司（工会经费）</t>
    <phoneticPr fontId="14" type="noConversion"/>
  </si>
  <si>
    <t>待摊保险费用</t>
    <phoneticPr fontId="14" type="noConversion"/>
  </si>
  <si>
    <t>资产清查单位：和县飞雁城乡客运有限公司</t>
    <phoneticPr fontId="14" type="noConversion"/>
  </si>
  <si>
    <t>金龙牌XMQ6850AGBEVL15</t>
  </si>
  <si>
    <t>金龙牌XMQ6850AGBEVL15</t>
    <phoneticPr fontId="14" type="noConversion"/>
  </si>
  <si>
    <t>E09081D</t>
    <phoneticPr fontId="14" type="noConversion"/>
  </si>
  <si>
    <t>金旅牌XML6606JEVA0C1</t>
  </si>
  <si>
    <t>金旅牌XML6606JEVA0C1</t>
    <phoneticPr fontId="14" type="noConversion"/>
  </si>
  <si>
    <t>金龙牌XMQ6850AGBEVL27</t>
  </si>
  <si>
    <t>金龙牌XMQ6850AGBEVL27</t>
    <phoneticPr fontId="14" type="noConversion"/>
  </si>
  <si>
    <t>金龙牌XMQ6810AGBEVL2</t>
  </si>
  <si>
    <t>金龙牌XMQ6810AGBEVL2</t>
    <phoneticPr fontId="14" type="noConversion"/>
  </si>
  <si>
    <t>金龙牌XMQ6850AGBEVL28</t>
  </si>
  <si>
    <t>金龙牌XMQ6850AGBEVL28</t>
    <phoneticPr fontId="14" type="noConversion"/>
  </si>
  <si>
    <t>辆</t>
  </si>
  <si>
    <t>垫付医药费</t>
    <phoneticPr fontId="14" type="noConversion"/>
  </si>
  <si>
    <t>预付加油费</t>
    <phoneticPr fontId="14" type="noConversion"/>
  </si>
  <si>
    <t>返回</t>
    <phoneticPr fontId="14" type="noConversion"/>
  </si>
  <si>
    <t xml:space="preserve">      预提国补</t>
    <phoneticPr fontId="14" type="noConversion"/>
  </si>
  <si>
    <t>其中：1-6月份班线运营亏损补贴</t>
    <phoneticPr fontId="14" type="noConversion"/>
  </si>
  <si>
    <t>预提国补无依据</t>
    <phoneticPr fontId="14" type="noConversion"/>
  </si>
  <si>
    <t>递延所得税资产清查明细表</t>
    <phoneticPr fontId="14" type="noConversion"/>
  </si>
  <si>
    <t>应付账款清查明细表</t>
    <phoneticPr fontId="14" type="noConversion"/>
  </si>
  <si>
    <t>国网安徽省电力有限公司和县供电公司</t>
    <phoneticPr fontId="14" type="noConversion"/>
  </si>
  <si>
    <t>返回索引页</t>
    <phoneticPr fontId="14" type="noConversion"/>
  </si>
  <si>
    <t>应付职工薪酬清查明细表</t>
    <phoneticPr fontId="14" type="noConversion"/>
  </si>
  <si>
    <t>基本工资</t>
    <phoneticPr fontId="14" type="noConversion"/>
  </si>
  <si>
    <t>客运公司</t>
    <phoneticPr fontId="14" type="noConversion"/>
  </si>
  <si>
    <t>未入账收入</t>
    <phoneticPr fontId="14" type="noConversion"/>
  </si>
  <si>
    <t>合计</t>
    <phoneticPr fontId="14" type="noConversion"/>
  </si>
  <si>
    <t>应交税费清查明细表</t>
    <phoneticPr fontId="14" type="noConversion"/>
  </si>
  <si>
    <t>合计</t>
    <phoneticPr fontId="14" type="noConversion"/>
  </si>
  <si>
    <t>1-8月份本年利润</t>
    <phoneticPr fontId="14" type="noConversion"/>
  </si>
  <si>
    <t>未分配利润调增</t>
  </si>
  <si>
    <t>未分配利润调减</t>
  </si>
  <si>
    <t>飞雁客运分公司</t>
    <phoneticPr fontId="14" type="noConversion"/>
  </si>
  <si>
    <t>因补贴款尚未经审计，金额无法确认。</t>
    <phoneticPr fontId="14" type="noConversion"/>
  </si>
  <si>
    <t>应收账款清查明细表</t>
    <phoneticPr fontId="14" type="noConversion"/>
  </si>
  <si>
    <t>其他应收款清查明细表</t>
    <phoneticPr fontId="14" type="noConversion"/>
  </si>
  <si>
    <t>调整后账面价值</t>
    <phoneticPr fontId="14" type="noConversion"/>
  </si>
  <si>
    <t>长期待摊费用清查明细表</t>
    <phoneticPr fontId="14" type="noConversion"/>
  </si>
  <si>
    <t>已回函确认</t>
    <phoneticPr fontId="14" type="noConversion"/>
  </si>
  <si>
    <t>分公司</t>
  </si>
  <si>
    <t>其他应付款清查明细表</t>
    <phoneticPr fontId="14" type="noConversion"/>
  </si>
  <si>
    <t>收到交通局国补资金</t>
    <phoneticPr fontId="14" type="noConversion"/>
  </si>
  <si>
    <t>按8月末合并报表中利润总额调整后为亏损</t>
    <phoneticPr fontId="14" type="noConversion"/>
  </si>
  <si>
    <t>D=C-B</t>
    <phoneticPr fontId="14" type="noConversion"/>
  </si>
  <si>
    <t>B</t>
  </si>
  <si>
    <t>调整数</t>
  </si>
  <si>
    <t>调整数</t>
    <phoneticPr fontId="14" type="noConversion"/>
  </si>
  <si>
    <t xml:space="preserve">      7-8月份线运营亏损补贴</t>
    <phoneticPr fontId="14" type="noConversion"/>
  </si>
  <si>
    <t>减：应收账款坏账准备</t>
    <phoneticPr fontId="14" type="noConversion"/>
  </si>
  <si>
    <t>月摊销</t>
    <phoneticPr fontId="14" type="noConversion"/>
  </si>
  <si>
    <t>剩余</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</si>
</sst>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5">
    <numFmt numFmtId="41" formatCode="_ * #,##0_ ;_ * \-#,##0_ ;_ * &quot;-&quot;_ ;_ @_ "/>
    <numFmt numFmtId="43" formatCode="_ * #,##0.00_ ;_ * \-#,##0.00_ ;_ * &quot;-&quot;??_ ;_ @_ "/>
    <numFmt numFmtId="24" formatCode="\$#,##0_);[Red]\(\$#,##0\)"/>
    <numFmt numFmtId="25" formatCode="\$#,##0.00_);\(\$#,##0.00\)"/>
    <numFmt numFmtId="176" formatCode="&quot;￥&quot;#,##0.00;&quot;￥&quot;\-#,##0.00"/>
    <numFmt numFmtId="177" formatCode="_ &quot;￥&quot;* #,##0_ ;_ &quot;￥&quot;* \-#,##0_ ;_ &quot;￥&quot;* &quot;-&quot;_ ;_ @_ "/>
    <numFmt numFmtId="178" formatCode="_-* #,##0_-;\-* #,##0_-;_-* &quot;-&quot;_-;_-@_-"/>
    <numFmt numFmtId="179" formatCode="_-* #,##0.00_-;\-* #,##0.00_-;_-* &quot;-&quot;??_-;_-@_-"/>
    <numFmt numFmtId="180" formatCode="_-#,##0.00_-;\(#,##0.00\);_-\ \ &quot;-&quot;_-;_-@_-"/>
    <numFmt numFmtId="181" formatCode="[Red]0.0%;[Red]\(0.0%\)"/>
    <numFmt numFmtId="182" formatCode="_-#,###,_-;\(#,###,\);_-\ \ &quot;-&quot;_-;_-@_-"/>
    <numFmt numFmtId="183" formatCode="[Blue]#,##0_);[Blue]\(#,##0\)"/>
    <numFmt numFmtId="184" formatCode="&quot;NT$&quot;#,##0.00;\-&quot;NT$&quot;#,##0.00"/>
    <numFmt numFmtId="185" formatCode="&quot;\&quot;#,##0;[Red]&quot;\&quot;&quot;\&quot;&quot;\&quot;&quot;\&quot;&quot;\&quot;&quot;\&quot;&quot;\&quot;\-#,##0"/>
    <numFmt numFmtId="186" formatCode="_-#0&quot;.&quot;0000_-;\(#0&quot;.&quot;0000\);_-\ \ &quot;-&quot;_-;_-@_-"/>
    <numFmt numFmtId="187" formatCode="#,##0.00&quot;￥&quot;;\-#,##0.00&quot;￥&quot;"/>
    <numFmt numFmtId="188" formatCode="[Blue]0.0%;[Blue]\(0.0%\)"/>
    <numFmt numFmtId="189" formatCode="0.0%"/>
    <numFmt numFmtId="190" formatCode="\(#,##0\)\ "/>
    <numFmt numFmtId="191" formatCode="&quot;\&quot;#,##0;&quot;\&quot;\-#,##0"/>
    <numFmt numFmtId="192" formatCode="#,##0.00&quot;￥&quot;;[Red]\-#,##0.00&quot;￥&quot;"/>
    <numFmt numFmtId="193" formatCode="0.0%;\(0.0%\)"/>
    <numFmt numFmtId="194" formatCode="_(* #,##0_);_(* \(#,##0\);_(* &quot;-&quot;_);_(@_)"/>
    <numFmt numFmtId="195" formatCode="_(&quot;$&quot;* #,##0_);_(&quot;$&quot;* \(#,##0\);_(&quot;$&quot;* &quot;-&quot;??_);_(@_)"/>
    <numFmt numFmtId="196" formatCode="_-* #,##0.00&quot;￥&quot;_-;\-* #,##0.00&quot;￥&quot;_-;_-* &quot;-&quot;??&quot;￥&quot;_-;_-@_-"/>
    <numFmt numFmtId="197" formatCode="#,##0_);\(#,##0_)"/>
    <numFmt numFmtId="198" formatCode="#,##0_);[Blue]\(#,##0\)"/>
    <numFmt numFmtId="199" formatCode="_-#,##0_-;\(#,##0\);_-\ \ &quot;-&quot;_-;_-@_-"/>
    <numFmt numFmtId="200" formatCode="mm/dd/yy_)"/>
    <numFmt numFmtId="201" formatCode="&quot;\&quot;#,##0.00;[Red]&quot;\&quot;\-#,##0.00"/>
    <numFmt numFmtId="202" formatCode="&quot;$&quot;#,##0;\-&quot;$&quot;#,##0"/>
    <numFmt numFmtId="203" formatCode="0%;\(0%\)"/>
    <numFmt numFmtId="204" formatCode="\ \ @"/>
    <numFmt numFmtId="205" formatCode="0_)"/>
    <numFmt numFmtId="206" formatCode="_(* #,##0.00_);_(* \(#,##0.00\);_(* &quot;-&quot;??_);_(@_)"/>
    <numFmt numFmtId="207" formatCode="_(* #,##0.0,_);_(* \(#,##0.0,\);_(* &quot;-&quot;_);_(@_)"/>
    <numFmt numFmtId="208" formatCode="0.000%"/>
    <numFmt numFmtId="209" formatCode="mmm/yyyy;_-\ &quot;N/A&quot;_-;_-\ &quot;-&quot;_-"/>
    <numFmt numFmtId="210" formatCode="_-#0&quot;.&quot;0,_-;\(#0&quot;.&quot;0,\);_-\ \ &quot;-&quot;_-;_-@_-"/>
    <numFmt numFmtId="211" formatCode="&quot;NT$&quot;#,##0;\-&quot;NT$&quot;#,##0"/>
    <numFmt numFmtId="212" formatCode="_-* #,##0_-;\-* #,##0_-;_-* &quot;-&quot;??_-;_-@_-"/>
    <numFmt numFmtId="213" formatCode="_-#,###.00,_-;\(#,###.00,\);_-\ \ &quot;-&quot;_-;_-@_-"/>
    <numFmt numFmtId="214" formatCode="_-#,##0%_-;\(#,##0%\);_-\ &quot;-&quot;_-"/>
    <numFmt numFmtId="215" formatCode="_-* #,##0&quot;￥&quot;_-;\-* #,##0&quot;￥&quot;_-;_-* &quot;-&quot;&quot;￥&quot;_-;_-@_-"/>
    <numFmt numFmtId="216" formatCode="#,##0\ &quot; &quot;;\(#,##0\)\ ;&quot;—&quot;&quot; &quot;&quot; &quot;&quot; &quot;&quot; &quot;"/>
    <numFmt numFmtId="217" formatCode="mmm/dd/yyyy;_-\ &quot;N/A&quot;_-;_-\ &quot;-&quot;_-"/>
    <numFmt numFmtId="0" formatCode="[DBNum2][$-804]General"/>
    <numFmt numFmtId="219" formatCode="#,##0.0"/>
    <numFmt numFmtId="220" formatCode="mmm\ dd\,\ yy"/>
    <numFmt numFmtId="221" formatCode="_(&quot;$&quot;* #,##0.0_);_(&quot;$&quot;* \(#,##0.0\);_(&quot;$&quot;* &quot;-&quot;??_);_(@_)"/>
    <numFmt numFmtId="222" formatCode="000000"/>
    <numFmt numFmtId="223" formatCode="0.00_);[Red]\(0.00\)"/>
    <numFmt numFmtId="224" formatCode="0_);[Red]\(0\)"/>
    <numFmt numFmtId="225" formatCode="0.00_ "/>
    <numFmt numFmtId="226" formatCode="yyyy&quot;年&quot;m&quot;月&quot;;@"/>
    <numFmt numFmtId="227" formatCode="#,##0.00_ "/>
    <numFmt numFmtId="228" formatCode="#,##0_ "/>
    <numFmt numFmtId="229" formatCode="yyyy/mm"/>
    <numFmt numFmtId="230" formatCode="0_ "/>
    <numFmt numFmtId="231" formatCode="0.000_ "/>
    <numFmt numFmtId="232" formatCode="#,##0.00_ ;[Red]\-#,##0.00\ "/>
    <numFmt numFmtId="233" formatCode="#,##0.00;\(#,##0.00\)"/>
    <numFmt numFmtId="234" formatCode="#,##0;\(#,##0\)"/>
    <numFmt numFmtId="235" formatCode="#,##0.00;\-#,##0.00;&quot;&quot;"/>
    <numFmt numFmtId="236" formatCode="0.000_);[Red]\(0.000\)"/>
  </numFmts>
  <fonts count="145">
    <font>
      <sz val="12"/>
      <color indexed="8"/>
      <name val="宋体"/>
      <charset val="134"/>
    </font>
    <font>
      <sz val="18"/>
      <name val="Times New Roman"/>
      <family val="1"/>
    </font>
    <font>
      <sz val="10"/>
      <name val="Times New Roman"/>
      <family val="1"/>
    </font>
    <font>
      <u/>
      <sz val="12"/>
      <color indexed="12"/>
      <name val="宋体"/>
      <family val="3"/>
      <charset val="134"/>
    </font>
    <font>
      <u/>
      <sz val="10"/>
      <color indexed="12"/>
      <name val="宋体"/>
      <family val="3"/>
      <charset val="134"/>
    </font>
    <font>
      <sz val="18"/>
      <name val="黑体"/>
      <family val="3"/>
      <charset val="134"/>
    </font>
    <font>
      <sz val="10"/>
      <name val="宋体"/>
      <family val="3"/>
      <charset val="134"/>
    </font>
    <font>
      <b/>
      <sz val="10"/>
      <name val="Times New Roman"/>
      <family val="1"/>
    </font>
    <font>
      <sz val="6"/>
      <name val="Times New Roman"/>
      <family val="1"/>
    </font>
    <font>
      <sz val="11"/>
      <name val="Times New Roman"/>
      <family val="1"/>
    </font>
    <font>
      <u/>
      <sz val="11"/>
      <color indexed="12"/>
      <name val="宋体"/>
      <family val="3"/>
      <charset val="134"/>
    </font>
    <font>
      <sz val="11"/>
      <name val="宋体"/>
      <family val="3"/>
      <charset val="134"/>
    </font>
    <font>
      <sz val="10"/>
      <color indexed="8"/>
      <name val="宋体"/>
      <family val="3"/>
      <charset val="134"/>
    </font>
    <font>
      <sz val="11"/>
      <color indexed="8"/>
      <name val="宋体"/>
      <family val="3"/>
      <charset val="134"/>
    </font>
    <font>
      <sz val="9"/>
      <name val="宋体"/>
      <family val="3"/>
      <charset val="134"/>
    </font>
    <font>
      <sz val="9"/>
      <name val="Times New Roman"/>
      <family val="1"/>
    </font>
    <font>
      <sz val="10"/>
      <color indexed="8"/>
      <name val="Times New Roman"/>
      <family val="1"/>
    </font>
    <font>
      <sz val="9"/>
      <color indexed="8"/>
      <name val="宋体"/>
      <family val="3"/>
      <charset val="134"/>
    </font>
    <font>
      <sz val="14"/>
      <name val="黑体"/>
      <family val="3"/>
      <charset val="134"/>
    </font>
    <font>
      <sz val="10"/>
      <color indexed="10"/>
      <name val="Times New Roman"/>
      <family val="1"/>
    </font>
    <font>
      <sz val="10"/>
      <color indexed="10"/>
      <name val="宋体"/>
      <family val="3"/>
      <charset val="134"/>
    </font>
    <font>
      <sz val="8"/>
      <name val="Times New Roman"/>
      <family val="1"/>
    </font>
    <font>
      <b/>
      <sz val="10"/>
      <color indexed="8"/>
      <name val="宋体"/>
      <family val="3"/>
      <charset val="134"/>
    </font>
    <font>
      <b/>
      <sz val="10"/>
      <color indexed="10"/>
      <name val="Times New Roman"/>
      <family val="1"/>
    </font>
    <font>
      <b/>
      <sz val="10"/>
      <name val="宋体"/>
      <family val="3"/>
      <charset val="134"/>
    </font>
    <font>
      <sz val="12"/>
      <name val="Times New Roman"/>
      <family val="1"/>
    </font>
    <font>
      <b/>
      <sz val="12"/>
      <name val="Times New Roman"/>
      <family val="1"/>
    </font>
    <font>
      <sz val="13"/>
      <name val="Times New Roman"/>
      <family val="1"/>
    </font>
    <font>
      <sz val="20"/>
      <name val="黑体"/>
      <family val="3"/>
      <charset val="134"/>
    </font>
    <font>
      <sz val="20"/>
      <name val="Times New Roman"/>
      <family val="1"/>
    </font>
    <font>
      <sz val="12"/>
      <color indexed="8"/>
      <name val="Times New Roman"/>
      <family val="1"/>
    </font>
    <font>
      <sz val="12"/>
      <name val="宋体"/>
      <family val="3"/>
      <charset val="134"/>
    </font>
    <font>
      <b/>
      <sz val="11"/>
      <name val="宋体"/>
      <family val="3"/>
      <charset val="134"/>
    </font>
    <font>
      <b/>
      <sz val="12"/>
      <color indexed="8"/>
      <name val="Times New Roman"/>
      <family val="1"/>
    </font>
    <font>
      <b/>
      <sz val="12"/>
      <name val="宋体"/>
      <family val="3"/>
      <charset val="134"/>
    </font>
    <font>
      <sz val="13"/>
      <name val="宋体"/>
      <family val="3"/>
      <charset val="134"/>
    </font>
    <font>
      <b/>
      <sz val="16"/>
      <name val="Times New Roman"/>
      <family val="1"/>
    </font>
    <font>
      <b/>
      <sz val="16"/>
      <name val="宋体"/>
      <family val="3"/>
      <charset val="134"/>
    </font>
    <font>
      <b/>
      <sz val="16"/>
      <name val="黑体"/>
      <family val="3"/>
      <charset val="134"/>
    </font>
    <font>
      <b/>
      <sz val="10"/>
      <color indexed="10"/>
      <name val="宋体"/>
      <family val="3"/>
      <charset val="134"/>
    </font>
    <font>
      <b/>
      <sz val="22"/>
      <name val="华文新魏"/>
      <family val="3"/>
      <charset val="134"/>
    </font>
    <font>
      <b/>
      <sz val="26"/>
      <name val="华文新魏"/>
      <family val="3"/>
      <charset val="134"/>
    </font>
    <font>
      <sz val="14"/>
      <name val="宋体"/>
      <family val="3"/>
      <charset val="134"/>
    </font>
    <font>
      <sz val="12"/>
      <name val="仿宋_GB2312"/>
      <family val="3"/>
      <charset val="134"/>
    </font>
    <font>
      <b/>
      <sz val="12"/>
      <name val="仿宋_GB2312"/>
      <family val="3"/>
      <charset val="134"/>
    </font>
    <font>
      <b/>
      <sz val="14"/>
      <name val="宋体"/>
      <family val="3"/>
      <charset val="134"/>
    </font>
    <font>
      <sz val="12"/>
      <color indexed="62"/>
      <name val="宋体"/>
      <family val="3"/>
      <charset val="134"/>
    </font>
    <font>
      <b/>
      <sz val="12"/>
      <color indexed="10"/>
      <name val="宋体"/>
      <family val="3"/>
      <charset val="134"/>
    </font>
    <font>
      <sz val="12"/>
      <color indexed="12"/>
      <name val="宋体"/>
      <family val="3"/>
      <charset val="134"/>
    </font>
    <font>
      <i/>
      <u/>
      <sz val="12"/>
      <name val="华文楷体"/>
      <family val="3"/>
      <charset val="134"/>
    </font>
    <font>
      <i/>
      <sz val="14"/>
      <name val="华文楷体"/>
      <family val="3"/>
      <charset val="134"/>
    </font>
    <font>
      <i/>
      <sz val="12"/>
      <name val="华文楷体"/>
      <family val="3"/>
      <charset val="134"/>
    </font>
    <font>
      <i/>
      <u/>
      <sz val="12"/>
      <name val="Times New Roman"/>
      <family val="1"/>
    </font>
    <font>
      <sz val="9"/>
      <color indexed="23"/>
      <name val="宋体"/>
      <family val="3"/>
      <charset val="134"/>
    </font>
    <font>
      <sz val="12"/>
      <color indexed="12"/>
      <name val="华文楷体"/>
      <family val="3"/>
      <charset val="134"/>
    </font>
    <font>
      <u/>
      <sz val="10"/>
      <color indexed="12"/>
      <name val="Arial Narrow"/>
      <family val="2"/>
    </font>
    <font>
      <b/>
      <u/>
      <sz val="10"/>
      <color indexed="12"/>
      <name val="宋体"/>
      <family val="3"/>
      <charset val="134"/>
    </font>
    <font>
      <b/>
      <u/>
      <sz val="10"/>
      <color indexed="12"/>
      <name val="Arial Narrow"/>
      <family val="2"/>
    </font>
    <font>
      <u/>
      <sz val="10"/>
      <color indexed="20"/>
      <name val="Arial Narrow"/>
      <family val="2"/>
    </font>
    <font>
      <sz val="12"/>
      <color indexed="41"/>
      <name val="Times New Roman"/>
      <family val="1"/>
    </font>
    <font>
      <u/>
      <sz val="9"/>
      <color indexed="12"/>
      <name val="宋体"/>
      <family val="3"/>
      <charset val="134"/>
    </font>
    <font>
      <sz val="24"/>
      <color indexed="11"/>
      <name val="隶书"/>
      <family val="3"/>
      <charset val="134"/>
    </font>
    <font>
      <sz val="9"/>
      <color indexed="9"/>
      <name val="宋体"/>
      <family val="3"/>
      <charset val="134"/>
    </font>
    <font>
      <sz val="9"/>
      <color indexed="44"/>
      <name val="宋体"/>
      <family val="3"/>
      <charset val="134"/>
    </font>
    <font>
      <sz val="9"/>
      <color indexed="12"/>
      <name val="宋体"/>
      <family val="3"/>
      <charset val="134"/>
    </font>
    <font>
      <sz val="12"/>
      <color indexed="41"/>
      <name val="宋体"/>
      <family val="3"/>
      <charset val="134"/>
    </font>
    <font>
      <b/>
      <sz val="20"/>
      <color indexed="10"/>
      <name val="隶书"/>
      <family val="3"/>
      <charset val="134"/>
    </font>
    <font>
      <sz val="18"/>
      <color indexed="10"/>
      <name val="隶书"/>
      <family val="3"/>
      <charset val="134"/>
    </font>
    <font>
      <sz val="10"/>
      <color indexed="12"/>
      <name val="宋体"/>
      <family val="3"/>
      <charset val="134"/>
    </font>
    <font>
      <b/>
      <sz val="16"/>
      <color indexed="10"/>
      <name val="隶书"/>
      <family val="3"/>
      <charset val="134"/>
    </font>
    <font>
      <b/>
      <sz val="11"/>
      <color indexed="21"/>
      <name val="宋体"/>
      <family val="3"/>
      <charset val="134"/>
    </font>
    <font>
      <b/>
      <sz val="11"/>
      <color indexed="56"/>
      <name val="宋体"/>
      <family val="3"/>
      <charset val="134"/>
    </font>
    <font>
      <b/>
      <sz val="11"/>
      <name val="楷体_GB2312"/>
      <family val="3"/>
      <charset val="134"/>
    </font>
    <font>
      <b/>
      <i/>
      <sz val="11"/>
      <name val="宋体"/>
      <family val="3"/>
      <charset val="134"/>
    </font>
    <font>
      <b/>
      <sz val="11"/>
      <color indexed="50"/>
      <name val="宋体"/>
      <family val="3"/>
      <charset val="134"/>
    </font>
    <font>
      <b/>
      <sz val="11"/>
      <color indexed="21"/>
      <name val="楷体_GB2312"/>
      <family val="3"/>
      <charset val="134"/>
    </font>
    <font>
      <b/>
      <sz val="11"/>
      <color indexed="50"/>
      <name val="楷体_GB2312"/>
      <family val="3"/>
      <charset val="134"/>
    </font>
    <font>
      <sz val="12"/>
      <color indexed="16"/>
      <name val="宋体"/>
      <family val="3"/>
      <charset val="134"/>
    </font>
    <font>
      <sz val="24"/>
      <color indexed="9"/>
      <name val="黑体"/>
      <family val="3"/>
      <charset val="134"/>
    </font>
    <font>
      <sz val="24"/>
      <color indexed="50"/>
      <name val="隶书"/>
      <family val="3"/>
      <charset val="134"/>
    </font>
    <font>
      <b/>
      <u/>
      <sz val="9"/>
      <color indexed="10"/>
      <name val="宋体"/>
      <family val="3"/>
      <charset val="134"/>
    </font>
    <font>
      <sz val="8"/>
      <color indexed="9"/>
      <name val="黑体"/>
      <family val="3"/>
      <charset val="134"/>
    </font>
    <font>
      <sz val="10"/>
      <name val="Arial"/>
      <family val="2"/>
    </font>
    <font>
      <sz val="10"/>
      <name val="ＭＳ Ｐゴシック"/>
      <family val="2"/>
    </font>
    <font>
      <b/>
      <sz val="12"/>
      <name val="Helv"/>
      <family val="2"/>
    </font>
    <font>
      <i/>
      <sz val="12"/>
      <name val="Times New Roman"/>
      <family val="1"/>
    </font>
    <font>
      <sz val="13"/>
      <name val="Tms Rmn"/>
      <family val="1"/>
    </font>
    <font>
      <b/>
      <sz val="10"/>
      <name val="Arial"/>
      <family val="2"/>
    </font>
    <font>
      <sz val="10"/>
      <color indexed="16"/>
      <name val="MS Serif"/>
      <family val="1"/>
    </font>
    <font>
      <sz val="10"/>
      <name val="MS Sans Serif"/>
      <family val="2"/>
    </font>
    <font>
      <b/>
      <sz val="14"/>
      <color indexed="9"/>
      <name val="Times New Roman"/>
      <family val="1"/>
    </font>
    <font>
      <b/>
      <sz val="13"/>
      <name val="Times New Roman"/>
      <family val="1"/>
    </font>
    <font>
      <sz val="10"/>
      <color indexed="8"/>
      <name val="MS Sans Serif"/>
      <family val="2"/>
    </font>
    <font>
      <sz val="7"/>
      <name val="Small Fonts"/>
      <family val="2"/>
    </font>
    <font>
      <u/>
      <sz val="10"/>
      <color indexed="37"/>
      <name val="Times New Roman"/>
      <family val="1"/>
    </font>
    <font>
      <u/>
      <sz val="9.9"/>
      <color indexed="36"/>
      <name val="Times New Roman"/>
      <family val="1"/>
    </font>
    <font>
      <b/>
      <sz val="10"/>
      <name val="Helv"/>
      <family val="2"/>
    </font>
    <font>
      <sz val="10"/>
      <name val="MS Serif"/>
      <family val="1"/>
    </font>
    <font>
      <sz val="8"/>
      <name val="Arial"/>
      <family val="2"/>
    </font>
    <font>
      <sz val="11"/>
      <color indexed="12"/>
      <name val="Times New Roman"/>
      <family val="1"/>
    </font>
    <font>
      <sz val="12"/>
      <name val="바탕체"/>
      <family val="3"/>
      <charset val="134"/>
    </font>
    <font>
      <sz val="11"/>
      <name val="MS P????"/>
      <family val="2"/>
    </font>
    <font>
      <sz val="10"/>
      <name val="Tms Rmn"/>
      <family val="1"/>
    </font>
    <font>
      <sz val="11"/>
      <name val="ＭＳ Ｐゴシック"/>
      <family val="2"/>
    </font>
    <font>
      <sz val="10"/>
      <color indexed="8"/>
      <name val="ARIAL"/>
      <family val="2"/>
    </font>
    <font>
      <b/>
      <i/>
      <sz val="12"/>
      <name val="Times New Roman"/>
      <family val="1"/>
    </font>
    <font>
      <sz val="12"/>
      <name val="MS Sans Serif"/>
      <family val="2"/>
    </font>
    <font>
      <sz val="11"/>
      <name val="蹈框"/>
      <charset val="134"/>
    </font>
    <font>
      <u/>
      <sz val="10"/>
      <color indexed="12"/>
      <name val="Arial"/>
      <family val="2"/>
    </font>
    <font>
      <u val="singleAccounting"/>
      <vertAlign val="subscript"/>
      <sz val="10"/>
      <name val="Times New Roman"/>
      <family val="1"/>
    </font>
    <font>
      <sz val="10"/>
      <name val="Helv"/>
      <family val="2"/>
    </font>
    <font>
      <sz val="12"/>
      <name val="Tms Rmn"/>
      <family val="1"/>
    </font>
    <font>
      <b/>
      <sz val="11"/>
      <name val="Arial"/>
      <family val="2"/>
    </font>
    <font>
      <b/>
      <sz val="8"/>
      <color indexed="8"/>
      <name val="Helv"/>
      <family val="2"/>
    </font>
    <font>
      <b/>
      <sz val="10"/>
      <name val="MS Sans Serif"/>
      <family val="2"/>
    </font>
    <font>
      <b/>
      <sz val="12"/>
      <name val="MS Sans Serif"/>
      <family val="2"/>
    </font>
    <font>
      <b/>
      <sz val="8"/>
      <name val="Arial"/>
      <family val="2"/>
    </font>
    <font>
      <b/>
      <sz val="12"/>
      <name val="Arial"/>
      <family val="2"/>
    </font>
    <font>
      <sz val="12"/>
      <name val="標楷體"/>
      <family val="2"/>
    </font>
    <font>
      <i/>
      <sz val="9"/>
      <name val="Times New Roman"/>
      <family val="1"/>
    </font>
    <font>
      <u/>
      <sz val="8"/>
      <color indexed="12"/>
      <name val="Arial"/>
      <family val="2"/>
    </font>
    <font>
      <b/>
      <sz val="11"/>
      <name val="Helv"/>
      <family val="2"/>
    </font>
    <font>
      <u/>
      <sz val="8"/>
      <color indexed="36"/>
      <name val="Arial"/>
      <family val="2"/>
    </font>
    <font>
      <sz val="10"/>
      <name val="Courier"/>
      <family val="3"/>
    </font>
    <font>
      <b/>
      <sz val="13"/>
      <name val="Tms Rmn"/>
      <family val="1"/>
    </font>
    <font>
      <sz val="11"/>
      <color indexed="8"/>
      <name val="ＭＳ Ｐゴシック"/>
      <family val="2"/>
    </font>
    <font>
      <sz val="12"/>
      <name val="楷体"/>
      <family val="3"/>
      <charset val="134"/>
    </font>
    <font>
      <u/>
      <sz val="10"/>
      <color indexed="36"/>
      <name val="Arial"/>
      <family val="2"/>
    </font>
    <font>
      <sz val="11"/>
      <name val="宋体繁体"/>
      <charset val="134"/>
    </font>
    <font>
      <vertAlign val="superscript"/>
      <sz val="10"/>
      <name val="Times New Roman"/>
      <family val="1"/>
    </font>
    <font>
      <b/>
      <sz val="12"/>
      <color indexed="12"/>
      <name val="仿宋_GB2312"/>
      <family val="3"/>
      <charset val="134"/>
    </font>
    <font>
      <b/>
      <sz val="12"/>
      <color indexed="10"/>
      <name val="仿宋_GB2312"/>
      <family val="3"/>
      <charset val="134"/>
    </font>
    <font>
      <u/>
      <sz val="10"/>
      <color indexed="20"/>
      <name val="宋体"/>
      <family val="3"/>
      <charset val="134"/>
    </font>
    <font>
      <b/>
      <u/>
      <sz val="10"/>
      <color indexed="10"/>
      <name val="宋体"/>
      <family val="3"/>
      <charset val="134"/>
    </font>
    <font>
      <b/>
      <sz val="9"/>
      <name val="宋体"/>
      <family val="3"/>
      <charset val="134"/>
    </font>
    <font>
      <vertAlign val="superscript"/>
      <sz val="12"/>
      <name val="宋体"/>
      <family val="3"/>
      <charset val="134"/>
    </font>
    <font>
      <sz val="12"/>
      <color indexed="8"/>
      <name val="宋体"/>
      <family val="3"/>
      <charset val="134"/>
    </font>
    <font>
      <sz val="9"/>
      <name val="宋体"/>
      <family val="3"/>
      <charset val="134"/>
    </font>
    <font>
      <sz val="12"/>
      <name val="宋体"/>
      <family val="3"/>
      <charset val="134"/>
    </font>
    <font>
      <sz val="12"/>
      <color indexed="10"/>
      <name val="新宋体"/>
      <family val="3"/>
      <charset val="134"/>
    </font>
    <font>
      <u/>
      <sz val="10"/>
      <color indexed="12"/>
      <name val="宋体"/>
      <family val="3"/>
      <charset val="134"/>
    </font>
    <font>
      <sz val="10"/>
      <name val="Times New Roman"/>
      <family val="3"/>
      <charset val="134"/>
    </font>
    <font>
      <sz val="10"/>
      <color theme="1"/>
      <name val="宋体"/>
      <family val="3"/>
      <charset val="134"/>
      <scheme val="minor"/>
    </font>
    <font>
      <sz val="16"/>
      <name val="黑体"/>
      <family val="3"/>
      <charset val="134"/>
    </font>
    <font>
      <sz val="16"/>
      <name val="Times New Roman"/>
      <family val="1"/>
    </font>
  </fonts>
  <fills count="15">
    <fill>
      <patternFill patternType="none"/>
    </fill>
    <fill>
      <patternFill patternType="gray125"/>
    </fill>
    <fill>
      <patternFill patternType="solid">
        <fgColor indexed="31"/>
        <bgColor indexed="64"/>
      </patternFill>
    </fill>
    <fill>
      <patternFill patternType="solid">
        <fgColor indexed="13"/>
        <bgColor indexed="64"/>
      </patternFill>
    </fill>
    <fill>
      <patternFill patternType="solid">
        <fgColor indexed="22"/>
        <bgColor indexed="64"/>
      </patternFill>
    </fill>
    <fill>
      <patternFill patternType="solid">
        <fgColor indexed="9"/>
        <bgColor indexed="64"/>
      </patternFill>
    </fill>
    <fill>
      <patternFill patternType="solid">
        <fgColor indexed="15"/>
        <bgColor indexed="64"/>
      </patternFill>
    </fill>
    <fill>
      <patternFill patternType="solid">
        <fgColor indexed="12"/>
        <bgColor indexed="64"/>
      </patternFill>
    </fill>
    <fill>
      <patternFill patternType="solid">
        <fgColor indexed="54"/>
        <bgColor indexed="64"/>
      </patternFill>
    </fill>
    <fill>
      <patternFill patternType="solid">
        <fgColor indexed="43"/>
        <bgColor indexed="64"/>
      </patternFill>
    </fill>
    <fill>
      <patternFill patternType="solid">
        <fgColor indexed="41"/>
        <bgColor indexed="64"/>
      </patternFill>
    </fill>
    <fill>
      <patternFill patternType="solid">
        <fgColor indexed="40"/>
        <bgColor indexed="64"/>
      </patternFill>
    </fill>
    <fill>
      <patternFill patternType="solid">
        <fgColor indexed="40"/>
        <bgColor indexed="22"/>
      </patternFill>
    </fill>
    <fill>
      <patternFill patternType="lightGray">
        <bgColor indexed="22"/>
      </patternFill>
    </fill>
    <fill>
      <patternFill patternType="solid">
        <fgColor theme="0"/>
        <bgColor indexed="64"/>
      </patternFill>
    </fill>
  </fills>
  <borders count="9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double">
        <color indexed="64"/>
      </top>
      <bottom/>
      <diagonal/>
    </border>
    <border>
      <left style="double">
        <color indexed="8"/>
      </left>
      <right/>
      <top style="double">
        <color indexed="8"/>
      </top>
      <bottom/>
      <diagonal/>
    </border>
    <border>
      <left/>
      <right/>
      <top style="double">
        <color indexed="8"/>
      </top>
      <bottom/>
      <diagonal/>
    </border>
    <border>
      <left style="double">
        <color indexed="8"/>
      </left>
      <right/>
      <top/>
      <bottom/>
      <diagonal/>
    </border>
    <border>
      <left/>
      <right/>
      <top/>
      <bottom style="double">
        <color indexed="8"/>
      </bottom>
      <diagonal/>
    </border>
    <border>
      <left/>
      <right style="double">
        <color indexed="9"/>
      </right>
      <top style="double">
        <color indexed="8"/>
      </top>
      <bottom/>
      <diagonal/>
    </border>
    <border>
      <left/>
      <right style="double">
        <color indexed="9"/>
      </right>
      <top/>
      <bottom/>
      <diagonal/>
    </border>
    <border>
      <left/>
      <right style="double">
        <color indexed="8"/>
      </right>
      <top/>
      <bottom style="double">
        <color indexed="8"/>
      </bottom>
      <diagonal/>
    </border>
    <border>
      <left style="double">
        <color indexed="9"/>
      </left>
      <right style="double">
        <color indexed="8"/>
      </right>
      <top/>
      <bottom/>
      <diagonal/>
    </border>
    <border>
      <left/>
      <right style="double">
        <color indexed="8"/>
      </right>
      <top/>
      <bottom/>
      <diagonal/>
    </border>
    <border>
      <left/>
      <right style="double">
        <color indexed="8"/>
      </right>
      <top style="double">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top/>
      <bottom style="hair">
        <color indexed="64"/>
      </bottom>
      <diagonal/>
    </border>
    <border>
      <left/>
      <right style="thin">
        <color indexed="64"/>
      </right>
      <top/>
      <bottom style="hair">
        <color indexed="64"/>
      </bottom>
      <diagonal/>
    </border>
    <border>
      <left/>
      <right style="hair">
        <color indexed="64"/>
      </right>
      <top style="thin">
        <color indexed="64"/>
      </top>
      <bottom/>
      <diagonal/>
    </border>
    <border>
      <left/>
      <right style="hair">
        <color indexed="64"/>
      </right>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thin">
        <color indexed="23"/>
      </left>
      <right style="thin">
        <color indexed="64"/>
      </right>
      <top style="thin">
        <color indexed="23"/>
      </top>
      <bottom style="thin">
        <color indexed="23"/>
      </bottom>
      <diagonal/>
    </border>
    <border>
      <left style="thin">
        <color indexed="23"/>
      </left>
      <right style="thin">
        <color indexed="64"/>
      </right>
      <top style="thin">
        <color indexed="23"/>
      </top>
      <bottom style="thin">
        <color indexed="64"/>
      </bottom>
      <diagonal/>
    </border>
    <border>
      <left style="hair">
        <color indexed="64"/>
      </left>
      <right style="hair">
        <color indexed="64"/>
      </right>
      <top/>
      <bottom/>
      <diagonal/>
    </border>
  </borders>
  <cellStyleXfs count="441">
    <xf numFmtId="0" fontId="0" fillId="0" borderId="0"/>
    <xf numFmtId="0" fontId="103" fillId="0" borderId="0" applyFont="0" applyFill="0" applyBorder="0" applyAlignment="0" applyProtection="0"/>
    <xf numFmtId="201" fontId="101" fillId="0" borderId="0" applyFont="0" applyFill="0" applyBorder="0" applyAlignment="0" applyProtection="0"/>
    <xf numFmtId="0" fontId="103" fillId="0" borderId="0" applyFont="0" applyFill="0" applyBorder="0" applyAlignment="0" applyProtection="0"/>
    <xf numFmtId="40" fontId="101" fillId="0" borderId="0" applyFont="0" applyFill="0" applyBorder="0" applyAlignment="0" applyProtection="0"/>
    <xf numFmtId="38" fontId="101" fillId="0" borderId="0" applyFont="0" applyFill="0" applyBorder="0" applyAlignment="0" applyProtection="0"/>
    <xf numFmtId="0" fontId="82" fillId="0" borderId="0"/>
    <xf numFmtId="0" fontId="31" fillId="0" borderId="0">
      <protection locked="0"/>
    </xf>
    <xf numFmtId="49" fontId="2" fillId="0" borderId="0" applyProtection="0">
      <alignment horizontal="left"/>
    </xf>
    <xf numFmtId="0" fontId="82" fillId="0" borderId="0">
      <protection locked="0"/>
    </xf>
    <xf numFmtId="0" fontId="82" fillId="0" borderId="0"/>
    <xf numFmtId="0" fontId="25"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5"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protection locked="0"/>
    </xf>
    <xf numFmtId="0" fontId="82" fillId="0" borderId="0">
      <protection locked="0"/>
    </xf>
    <xf numFmtId="0" fontId="82" fillId="0" borderId="0">
      <protection locked="0"/>
    </xf>
    <xf numFmtId="0" fontId="82" fillId="0" borderId="0"/>
    <xf numFmtId="0" fontId="82" fillId="0" borderId="0">
      <protection locked="0"/>
    </xf>
    <xf numFmtId="0" fontId="82" fillId="0" borderId="0">
      <protection locked="0"/>
    </xf>
    <xf numFmtId="0" fontId="82" fillId="0" borderId="0">
      <protection locked="0"/>
    </xf>
    <xf numFmtId="0" fontId="82" fillId="0" borderId="0"/>
    <xf numFmtId="0" fontId="82" fillId="0" borderId="0"/>
    <xf numFmtId="0" fontId="82" fillId="0" borderId="0"/>
    <xf numFmtId="0" fontId="82" fillId="0" borderId="0"/>
    <xf numFmtId="199" fontId="2" fillId="0" borderId="0" applyFill="0" applyBorder="0" applyProtection="0">
      <alignment horizontal="right"/>
    </xf>
    <xf numFmtId="180" fontId="2" fillId="0" borderId="0" applyFill="0" applyBorder="0" applyProtection="0">
      <alignment horizontal="right"/>
    </xf>
    <xf numFmtId="217" fontId="109" fillId="0" borderId="0" applyFill="0" applyBorder="0" applyProtection="0">
      <alignment horizontal="center"/>
    </xf>
    <xf numFmtId="209" fontId="109" fillId="0" borderId="0" applyFill="0" applyBorder="0" applyProtection="0">
      <alignment horizontal="center"/>
    </xf>
    <xf numFmtId="214" fontId="119" fillId="0" borderId="0" applyFill="0" applyBorder="0" applyProtection="0">
      <alignment horizontal="right"/>
    </xf>
    <xf numFmtId="182" fontId="2" fillId="0" borderId="0" applyFill="0" applyBorder="0" applyProtection="0">
      <alignment horizontal="right"/>
    </xf>
    <xf numFmtId="213" fontId="2" fillId="0" borderId="0" applyFill="0" applyBorder="0" applyProtection="0">
      <alignment horizontal="right"/>
    </xf>
    <xf numFmtId="210" fontId="2" fillId="0" borderId="0" applyFill="0" applyBorder="0" applyProtection="0">
      <alignment horizontal="right"/>
    </xf>
    <xf numFmtId="186" fontId="2" fillId="0" borderId="0" applyFill="0" applyBorder="0" applyProtection="0">
      <alignment horizontal="right"/>
    </xf>
    <xf numFmtId="192" fontId="82" fillId="0" borderId="0" applyFont="0" applyFill="0" applyBorder="0" applyAlignment="0" applyProtection="0"/>
    <xf numFmtId="0" fontId="25" fillId="0" borderId="0"/>
    <xf numFmtId="189" fontId="86" fillId="0" borderId="0" applyFont="0" applyFill="0" applyBorder="0" applyAlignment="0" applyProtection="0"/>
    <xf numFmtId="10" fontId="86" fillId="0" borderId="0" applyFont="0" applyFill="0" applyBorder="0" applyAlignment="0" applyProtection="0"/>
    <xf numFmtId="0" fontId="82" fillId="0" borderId="0"/>
    <xf numFmtId="0" fontId="31" fillId="0" borderId="0" applyNumberFormat="0" applyFont="0"/>
    <xf numFmtId="194" fontId="9" fillId="0" borderId="0"/>
    <xf numFmtId="0" fontId="21" fillId="0" borderId="0">
      <alignment horizontal="center" wrapText="1"/>
      <protection locked="0"/>
    </xf>
    <xf numFmtId="212" fontId="25" fillId="0" borderId="0" applyFill="0" applyBorder="0" applyAlignment="0"/>
    <xf numFmtId="190" fontId="82" fillId="0" borderId="0" applyFill="0" applyBorder="0" applyAlignment="0"/>
    <xf numFmtId="188" fontId="82" fillId="0" borderId="0" applyFill="0" applyBorder="0" applyAlignment="0"/>
    <xf numFmtId="193" fontId="82" fillId="0" borderId="0" applyFill="0" applyBorder="0" applyAlignment="0"/>
    <xf numFmtId="181" fontId="82" fillId="0" borderId="0" applyFill="0" applyBorder="0" applyAlignment="0"/>
    <xf numFmtId="183" fontId="82" fillId="0" borderId="0" applyFill="0" applyBorder="0" applyAlignment="0"/>
    <xf numFmtId="198" fontId="82" fillId="0" borderId="0" applyFill="0" applyBorder="0" applyAlignment="0"/>
    <xf numFmtId="190" fontId="82" fillId="0" borderId="0" applyFill="0" applyBorder="0" applyAlignment="0"/>
    <xf numFmtId="0" fontId="96" fillId="0" borderId="0"/>
    <xf numFmtId="0" fontId="124" fillId="0" borderId="1" applyNumberFormat="0" applyFill="0" applyProtection="0">
      <alignment horizontal="center"/>
    </xf>
    <xf numFmtId="0" fontId="108" fillId="0" borderId="0" applyNumberFormat="0" applyFill="0" applyBorder="0" applyAlignment="0" applyProtection="0">
      <alignment vertical="top"/>
      <protection locked="0"/>
    </xf>
    <xf numFmtId="0" fontId="114" fillId="0" borderId="0" applyNumberFormat="0" applyFill="0" applyBorder="0" applyAlignment="0" applyProtection="0"/>
    <xf numFmtId="0" fontId="85" fillId="0" borderId="0" applyFill="0" applyBorder="0">
      <alignment horizontal="right"/>
    </xf>
    <xf numFmtId="0" fontId="25" fillId="0" borderId="0" applyFill="0" applyBorder="0">
      <alignment horizontal="right"/>
    </xf>
    <xf numFmtId="0" fontId="116" fillId="0" borderId="2">
      <alignment horizontal="center"/>
    </xf>
    <xf numFmtId="185" fontId="82" fillId="0" borderId="0"/>
    <xf numFmtId="185" fontId="82" fillId="0" borderId="0"/>
    <xf numFmtId="185" fontId="82" fillId="0" borderId="0"/>
    <xf numFmtId="185" fontId="82" fillId="0" borderId="0"/>
    <xf numFmtId="185" fontId="82" fillId="0" borderId="0"/>
    <xf numFmtId="185" fontId="82" fillId="0" borderId="0"/>
    <xf numFmtId="185" fontId="82" fillId="0" borderId="0"/>
    <xf numFmtId="185" fontId="82" fillId="0" borderId="0"/>
    <xf numFmtId="178" fontId="82" fillId="0" borderId="0" applyFont="0" applyFill="0" applyBorder="0" applyAlignment="0" applyProtection="0"/>
    <xf numFmtId="183" fontId="82" fillId="0" borderId="0" applyFont="0" applyFill="0" applyBorder="0" applyAlignment="0" applyProtection="0"/>
    <xf numFmtId="37" fontId="86" fillId="0" borderId="0" applyFont="0" applyFill="0" applyBorder="0" applyAlignment="0" applyProtection="0"/>
    <xf numFmtId="187" fontId="82" fillId="0" borderId="0" applyFont="0" applyFill="0" applyBorder="0" applyAlignment="0" applyProtection="0"/>
    <xf numFmtId="39" fontId="86" fillId="0" borderId="0" applyFont="0" applyFill="0" applyBorder="0" applyAlignment="0" applyProtection="0"/>
    <xf numFmtId="37" fontId="83" fillId="0" borderId="0" applyFont="0" applyFill="0" applyBorder="0" applyAlignment="0" applyProtection="0"/>
    <xf numFmtId="39" fontId="83" fillId="0" borderId="0" applyFont="0" applyFill="0" applyBorder="0" applyAlignment="0" applyProtection="0"/>
    <xf numFmtId="179" fontId="82" fillId="0" borderId="0" applyFont="0" applyFill="0" applyBorder="0" applyAlignment="0" applyProtection="0"/>
    <xf numFmtId="219" fontId="2" fillId="0" borderId="0"/>
    <xf numFmtId="0" fontId="97" fillId="0" borderId="0" applyNumberFormat="0" applyAlignment="0">
      <alignment horizontal="left"/>
    </xf>
    <xf numFmtId="0" fontId="123" fillId="0" borderId="0" applyNumberFormat="0" applyAlignment="0"/>
    <xf numFmtId="177" fontId="31" fillId="0" borderId="0" applyFont="0" applyFill="0" applyBorder="0" applyAlignment="0" applyProtection="0"/>
    <xf numFmtId="190" fontId="82" fillId="0" borderId="0" applyFont="0" applyFill="0" applyBorder="0" applyAlignment="0" applyProtection="0"/>
    <xf numFmtId="24" fontId="83" fillId="0" borderId="0" applyFont="0" applyFill="0" applyBorder="0" applyAlignment="0" applyProtection="0"/>
    <xf numFmtId="25" fontId="83" fillId="0" borderId="0" applyFont="0" applyFill="0" applyBorder="0" applyAlignment="0" applyProtection="0"/>
    <xf numFmtId="211" fontId="86" fillId="0" borderId="0" applyFont="0" applyFill="0" applyBorder="0" applyAlignment="0" applyProtection="0"/>
    <xf numFmtId="184" fontId="86" fillId="0" borderId="0" applyFont="0" applyFill="0" applyBorder="0" applyAlignment="0" applyProtection="0"/>
    <xf numFmtId="191" fontId="83" fillId="0" borderId="0" applyFont="0" applyFill="0" applyBorder="0" applyAlignment="0" applyProtection="0"/>
    <xf numFmtId="202" fontId="31" fillId="0" borderId="0" applyFont="0" applyFill="0" applyBorder="0" applyAlignment="0" applyProtection="0"/>
    <xf numFmtId="15" fontId="89" fillId="0" borderId="0"/>
    <xf numFmtId="14" fontId="104" fillId="0" borderId="0" applyFill="0" applyBorder="0" applyAlignment="0"/>
    <xf numFmtId="0" fontId="111" fillId="0" borderId="0" applyNumberFormat="0" applyFill="0" applyBorder="0" applyAlignment="0" applyProtection="0"/>
    <xf numFmtId="183" fontId="82" fillId="0" borderId="0" applyFill="0" applyBorder="0" applyAlignment="0"/>
    <xf numFmtId="190" fontId="82" fillId="0" borderId="0" applyFill="0" applyBorder="0" applyAlignment="0"/>
    <xf numFmtId="183" fontId="82" fillId="0" borderId="0" applyFill="0" applyBorder="0" applyAlignment="0"/>
    <xf numFmtId="198" fontId="82" fillId="0" borderId="0" applyFill="0" applyBorder="0" applyAlignment="0"/>
    <xf numFmtId="190" fontId="82" fillId="0" borderId="0" applyFill="0" applyBorder="0" applyAlignment="0"/>
    <xf numFmtId="0" fontId="88" fillId="0" borderId="0" applyNumberFormat="0" applyAlignment="0">
      <alignment horizontal="left"/>
    </xf>
    <xf numFmtId="0" fontId="98" fillId="3" borderId="3"/>
    <xf numFmtId="0" fontId="2" fillId="0" borderId="0" applyFont="0" applyFill="0" applyBorder="0" applyAlignment="0" applyProtection="0"/>
    <xf numFmtId="0" fontId="25" fillId="0" borderId="0" applyNumberFormat="0" applyFill="0" applyBorder="0" applyAlignment="0" applyProtection="0"/>
    <xf numFmtId="0" fontId="82" fillId="0" borderId="0">
      <protection locked="0"/>
    </xf>
    <xf numFmtId="0" fontId="31" fillId="0" borderId="0"/>
    <xf numFmtId="0" fontId="95" fillId="0" borderId="0" applyNumberFormat="0" applyFill="0" applyBorder="0" applyAlignment="0" applyProtection="0">
      <alignment vertical="top"/>
      <protection locked="0"/>
    </xf>
    <xf numFmtId="216" fontId="9" fillId="0" borderId="0">
      <alignment horizontal="right"/>
    </xf>
    <xf numFmtId="0" fontId="82" fillId="0" borderId="0"/>
    <xf numFmtId="38" fontId="98" fillId="4" borderId="0" applyNumberFormat="0" applyBorder="0" applyAlignment="0" applyProtection="0"/>
    <xf numFmtId="0" fontId="84" fillId="0" borderId="0">
      <alignment horizontal="left"/>
    </xf>
    <xf numFmtId="0" fontId="117" fillId="0" borderId="4" applyNumberFormat="0" applyAlignment="0" applyProtection="0">
      <alignment horizontal="left" vertical="center"/>
    </xf>
    <xf numFmtId="0" fontId="117" fillId="0" borderId="5">
      <alignment horizontal="left" vertical="center"/>
    </xf>
    <xf numFmtId="0" fontId="87" fillId="0" borderId="0" applyNumberFormat="0" applyFill="0"/>
    <xf numFmtId="0" fontId="116" fillId="0" borderId="5" applyNumberFormat="0">
      <alignment horizontal="right" wrapText="1"/>
    </xf>
    <xf numFmtId="0" fontId="120"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31" fillId="0" borderId="0">
      <protection locked="0"/>
    </xf>
    <xf numFmtId="10" fontId="98" fillId="5" borderId="3" applyNumberFormat="0" applyBorder="0" applyAlignment="0" applyProtection="0"/>
    <xf numFmtId="187" fontId="31" fillId="6" borderId="0"/>
    <xf numFmtId="0" fontId="85" fillId="2" borderId="0" applyNumberFormat="0" applyFont="0" applyBorder="0" applyAlignment="0" applyProtection="0">
      <alignment horizontal="right"/>
    </xf>
    <xf numFmtId="38" fontId="1" fillId="0" borderId="0"/>
    <xf numFmtId="38" fontId="91" fillId="0" borderId="0"/>
    <xf numFmtId="38" fontId="105" fillId="0" borderId="0"/>
    <xf numFmtId="38" fontId="85" fillId="0" borderId="0"/>
    <xf numFmtId="0" fontId="9" fillId="0" borderId="0"/>
    <xf numFmtId="0" fontId="9" fillId="0" borderId="0"/>
    <xf numFmtId="0" fontId="25" fillId="0" borderId="0" applyFont="0" applyFill="0">
      <alignment horizontal="fill"/>
    </xf>
    <xf numFmtId="183" fontId="82" fillId="0" borderId="0" applyFill="0" applyBorder="0" applyAlignment="0"/>
    <xf numFmtId="190" fontId="82" fillId="0" borderId="0" applyFill="0" applyBorder="0" applyAlignment="0"/>
    <xf numFmtId="183" fontId="82" fillId="0" borderId="0" applyFill="0" applyBorder="0" applyAlignment="0"/>
    <xf numFmtId="198" fontId="82" fillId="0" borderId="0" applyFill="0" applyBorder="0" applyAlignment="0"/>
    <xf numFmtId="190" fontId="82" fillId="0" borderId="0" applyFill="0" applyBorder="0" applyAlignment="0"/>
    <xf numFmtId="187" fontId="31" fillId="7" borderId="0"/>
    <xf numFmtId="196" fontId="31" fillId="0" borderId="0" applyFont="0" applyFill="0" applyBorder="0" applyAlignment="0" applyProtection="0"/>
    <xf numFmtId="208" fontId="31" fillId="0" borderId="0" applyFont="0" applyFill="0" applyBorder="0" applyAlignment="0" applyProtection="0"/>
    <xf numFmtId="0" fontId="121" fillId="0" borderId="6"/>
    <xf numFmtId="215" fontId="31" fillId="0" borderId="0" applyFont="0" applyFill="0" applyBorder="0" applyAlignment="0" applyProtection="0"/>
    <xf numFmtId="189" fontId="31" fillId="0" borderId="0" applyFont="0" applyFill="0" applyBorder="0" applyAlignment="0" applyProtection="0"/>
    <xf numFmtId="0" fontId="2" fillId="0" borderId="0"/>
    <xf numFmtId="37" fontId="93" fillId="0" borderId="0"/>
    <xf numFmtId="39" fontId="31" fillId="0" borderId="0"/>
    <xf numFmtId="0" fontId="89" fillId="0" borderId="0"/>
    <xf numFmtId="0" fontId="2" fillId="0" borderId="0"/>
    <xf numFmtId="0" fontId="2" fillId="0" borderId="0"/>
    <xf numFmtId="0" fontId="2" fillId="0" borderId="0"/>
    <xf numFmtId="0" fontId="92" fillId="0" borderId="0"/>
    <xf numFmtId="179" fontId="82" fillId="0" borderId="0" applyFont="0" applyFill="0" applyBorder="0" applyAlignment="0" applyProtection="0"/>
    <xf numFmtId="178" fontId="82" fillId="0" borderId="0" applyFont="0" applyFill="0" applyBorder="0" applyAlignment="0" applyProtection="0"/>
    <xf numFmtId="0" fontId="112" fillId="0" borderId="0" applyNumberFormat="0" applyFill="0" applyBorder="0" applyAlignment="0" applyProtection="0"/>
    <xf numFmtId="14" fontId="21" fillId="0" borderId="0">
      <alignment horizontal="center" wrapText="1"/>
      <protection locked="0"/>
    </xf>
    <xf numFmtId="9" fontId="2" fillId="0" borderId="0" applyFont="0" applyFill="0" applyBorder="0" applyAlignment="0" applyProtection="0"/>
    <xf numFmtId="10" fontId="2" fillId="0" borderId="0" applyFont="0" applyFill="0" applyBorder="0" applyAlignment="0" applyProtection="0"/>
    <xf numFmtId="181" fontId="82" fillId="0" borderId="0" applyFont="0" applyFill="0" applyBorder="0" applyAlignment="0" applyProtection="0"/>
    <xf numFmtId="203" fontId="82" fillId="0" borderId="0" applyFont="0" applyFill="0" applyBorder="0" applyAlignment="0" applyProtection="0"/>
    <xf numFmtId="10" fontId="82" fillId="0" borderId="0" applyFont="0" applyFill="0" applyBorder="0" applyAlignment="0" applyProtection="0"/>
    <xf numFmtId="9" fontId="83" fillId="0" borderId="0" applyFont="0" applyFill="0" applyBorder="0" applyAlignment="0" applyProtection="0"/>
    <xf numFmtId="10" fontId="83" fillId="0" borderId="0" applyFont="0" applyFill="0" applyBorder="0" applyAlignment="0" applyProtection="0"/>
    <xf numFmtId="9" fontId="2" fillId="0" borderId="0" applyFont="0" applyFill="0" applyBorder="0" applyAlignment="0" applyProtection="0"/>
    <xf numFmtId="0" fontId="98" fillId="4" borderId="3"/>
    <xf numFmtId="183" fontId="82" fillId="0" borderId="0" applyFill="0" applyBorder="0" applyAlignment="0"/>
    <xf numFmtId="190" fontId="82" fillId="0" borderId="0" applyFill="0" applyBorder="0" applyAlignment="0"/>
    <xf numFmtId="183" fontId="82" fillId="0" borderId="0" applyFill="0" applyBorder="0" applyAlignment="0"/>
    <xf numFmtId="198" fontId="82" fillId="0" borderId="0" applyFill="0" applyBorder="0" applyAlignment="0"/>
    <xf numFmtId="190" fontId="82" fillId="0" borderId="0" applyFill="0" applyBorder="0" applyAlignment="0"/>
    <xf numFmtId="202" fontId="102" fillId="0" borderId="0"/>
    <xf numFmtId="0" fontId="89" fillId="0" borderId="0" applyNumberFormat="0" applyFont="0" applyFill="0" applyBorder="0" applyAlignment="0" applyProtection="0">
      <alignment horizontal="left"/>
    </xf>
    <xf numFmtId="0" fontId="114" fillId="0" borderId="6">
      <alignment horizontal="center"/>
    </xf>
    <xf numFmtId="192" fontId="31" fillId="0" borderId="0" applyNumberFormat="0" applyFill="0" applyBorder="0" applyAlignment="0" applyProtection="0">
      <alignment horizontal="left"/>
    </xf>
    <xf numFmtId="0" fontId="114" fillId="0" borderId="0" applyNumberFormat="0" applyFill="0" applyBorder="0" applyAlignment="0" applyProtection="0"/>
    <xf numFmtId="0" fontId="90" fillId="8" borderId="0" applyNumberFormat="0"/>
    <xf numFmtId="205" fontId="104" fillId="0" borderId="7">
      <alignment horizontal="justify" vertical="top" wrapText="1"/>
    </xf>
    <xf numFmtId="0" fontId="115" fillId="0" borderId="3">
      <alignment horizontal="center"/>
    </xf>
    <xf numFmtId="0" fontId="115" fillId="0" borderId="0">
      <alignment horizontal="center" vertical="center"/>
    </xf>
    <xf numFmtId="0" fontId="106" fillId="0" borderId="0" applyNumberFormat="0" applyFill="0">
      <alignment horizontal="left" vertical="center"/>
    </xf>
    <xf numFmtId="0" fontId="121" fillId="0" borderId="0"/>
    <xf numFmtId="40" fontId="113" fillId="0" borderId="0" applyBorder="0">
      <alignment horizontal="right"/>
    </xf>
    <xf numFmtId="49" fontId="104" fillId="0" borderId="0" applyFill="0" applyBorder="0" applyAlignment="0"/>
    <xf numFmtId="204" fontId="104" fillId="0" borderId="0" applyFill="0" applyBorder="0" applyAlignment="0"/>
    <xf numFmtId="197" fontId="82" fillId="0" borderId="0" applyFill="0" applyBorder="0" applyAlignment="0"/>
    <xf numFmtId="0" fontId="112" fillId="0" borderId="0" applyNumberFormat="0" applyFill="0" applyBorder="0" applyAlignment="0" applyProtection="0"/>
    <xf numFmtId="207" fontId="82" fillId="0" borderId="0" applyFont="0" applyFill="0" applyBorder="0" applyAlignment="0" applyProtection="0"/>
    <xf numFmtId="9" fontId="99" fillId="0" borderId="0" applyNumberFormat="0" applyFill="0" applyBorder="0" applyAlignment="0">
      <protection locked="0"/>
    </xf>
    <xf numFmtId="9" fontId="25" fillId="0" borderId="0" applyFont="0" applyFill="0" applyBorder="0" applyAlignment="0" applyProtection="0"/>
    <xf numFmtId="0" fontId="125" fillId="0" borderId="0"/>
    <xf numFmtId="0" fontId="25" fillId="0" borderId="0"/>
    <xf numFmtId="0" fontId="31" fillId="0" borderId="0">
      <alignment vertical="center"/>
    </xf>
    <xf numFmtId="0" fontId="31" fillId="0" borderId="0">
      <alignment vertical="center"/>
    </xf>
    <xf numFmtId="0" fontId="13" fillId="0" borderId="0">
      <alignment vertical="center"/>
    </xf>
    <xf numFmtId="0" fontId="25" fillId="0" borderId="0"/>
    <xf numFmtId="0" fontId="31" fillId="0" borderId="0"/>
    <xf numFmtId="0" fontId="25" fillId="0" borderId="0"/>
    <xf numFmtId="0" fontId="138" fillId="0" borderId="0"/>
    <xf numFmtId="0" fontId="31" fillId="0" borderId="0"/>
    <xf numFmtId="0" fontId="31" fillId="0" borderId="0"/>
    <xf numFmtId="0" fontId="31" fillId="0" borderId="0"/>
    <xf numFmtId="0" fontId="25" fillId="0" borderId="0"/>
    <xf numFmtId="0" fontId="31" fillId="0" borderId="0"/>
    <xf numFmtId="0" fontId="11" fillId="0" borderId="0"/>
    <xf numFmtId="0" fontId="31" fillId="0" borderId="0"/>
    <xf numFmtId="0" fontId="31" fillId="0" borderId="0"/>
    <xf numFmtId="0" fontId="25" fillId="0" borderId="0"/>
    <xf numFmtId="0" fontId="108"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6" fillId="0" borderId="0" applyNumberFormat="0" applyFill="0" applyBorder="0" applyAlignment="0" applyProtection="0"/>
    <xf numFmtId="0" fontId="114" fillId="0" borderId="0" applyNumberFormat="0" applyFill="0" applyBorder="0" applyAlignment="0" applyProtection="0"/>
    <xf numFmtId="0" fontId="6" fillId="0" borderId="0" applyFill="0" applyBorder="0" applyAlignment="0"/>
    <xf numFmtId="0" fontId="127" fillId="0" borderId="0" applyNumberFormat="0" applyFill="0" applyBorder="0" applyAlignment="0" applyProtection="0">
      <alignment vertical="top"/>
      <protection locked="0"/>
    </xf>
    <xf numFmtId="38" fontId="103" fillId="0" borderId="0" applyFont="0" applyFill="0" applyBorder="0" applyAlignment="0" applyProtection="0"/>
    <xf numFmtId="40" fontId="103" fillId="0" borderId="0" applyFont="0" applyFill="0" applyBorder="0" applyAlignment="0" applyProtection="0"/>
    <xf numFmtId="0" fontId="103" fillId="0" borderId="0" applyFont="0" applyFill="0" applyBorder="0" applyAlignment="0" applyProtection="0"/>
    <xf numFmtId="0" fontId="103" fillId="0" borderId="0" applyFont="0" applyFill="0" applyBorder="0" applyAlignment="0" applyProtection="0"/>
    <xf numFmtId="0" fontId="100" fillId="0" borderId="0"/>
    <xf numFmtId="195" fontId="31" fillId="0" borderId="0" applyFont="0" applyFill="0" applyBorder="0" applyAlignment="0" applyProtection="0"/>
    <xf numFmtId="220" fontId="31" fillId="0" borderId="0" applyFont="0" applyFill="0" applyBorder="0" applyAlignment="0" applyProtection="0"/>
    <xf numFmtId="221" fontId="31" fillId="0" borderId="0" applyFont="0" applyFill="0" applyBorder="0" applyAlignment="0" applyProtection="0"/>
    <xf numFmtId="200" fontId="31" fillId="0" borderId="0" applyFont="0" applyFill="0" applyBorder="0" applyAlignment="0" applyProtection="0"/>
    <xf numFmtId="0" fontId="2" fillId="0" borderId="0"/>
    <xf numFmtId="0" fontId="126" fillId="0" borderId="0"/>
    <xf numFmtId="41" fontId="2" fillId="0" borderId="0" applyFont="0" applyFill="0" applyBorder="0" applyAlignment="0" applyProtection="0"/>
    <xf numFmtId="43" fontId="2" fillId="0" borderId="0" applyFont="0" applyFill="0" applyBorder="0" applyAlignment="0" applyProtection="0"/>
    <xf numFmtId="194" fontId="25" fillId="0" borderId="0" applyFont="0" applyFill="0" applyBorder="0" applyAlignment="0" applyProtection="0"/>
    <xf numFmtId="206" fontId="25" fillId="0" borderId="0" applyFont="0" applyFill="0" applyBorder="0" applyAlignment="0" applyProtection="0"/>
    <xf numFmtId="43" fontId="136" fillId="0" borderId="0" applyFont="0" applyFill="0" applyBorder="0" applyAlignment="0" applyProtection="0">
      <alignment vertical="center"/>
    </xf>
    <xf numFmtId="43" fontId="31" fillId="0" borderId="0" applyFont="0" applyFill="0" applyBorder="0" applyAlignment="0" applyProtection="0">
      <alignment vertical="center"/>
    </xf>
    <xf numFmtId="43" fontId="25" fillId="0" borderId="0" applyFont="0" applyFill="0" applyBorder="0" applyAlignment="0" applyProtection="0"/>
    <xf numFmtId="0" fontId="107" fillId="0" borderId="0"/>
    <xf numFmtId="0" fontId="128" fillId="0" borderId="0"/>
    <xf numFmtId="0" fontId="110" fillId="0" borderId="0"/>
    <xf numFmtId="0" fontId="118" fillId="0" borderId="0"/>
    <xf numFmtId="179" fontId="82" fillId="0" borderId="3" applyNumberFormat="0"/>
    <xf numFmtId="0" fontId="6" fillId="0" borderId="0"/>
    <xf numFmtId="0" fontId="6" fillId="0" borderId="0"/>
    <xf numFmtId="0" fontId="6" fillId="0" borderId="0"/>
    <xf numFmtId="0" fontId="6" fillId="0" borderId="0"/>
    <xf numFmtId="0" fontId="6" fillId="0" borderId="0"/>
    <xf numFmtId="0" fontId="6" fillId="0" borderId="0"/>
    <xf numFmtId="0" fontId="6" fillId="0" borderId="0"/>
  </cellStyleXfs>
  <cellXfs count="1320">
    <xf numFmtId="0" fontId="0" fillId="0" borderId="0" xfId="0" applyFont="1" applyAlignment="1">
      <alignment vertical="center"/>
    </xf>
    <xf numFmtId="0" fontId="1" fillId="0" borderId="0" xfId="388" applyFont="1" applyAlignment="1">
      <alignment vertical="center"/>
    </xf>
    <xf numFmtId="0" fontId="2" fillId="0" borderId="0" xfId="388" applyFont="1" applyAlignment="1">
      <alignment horizontal="center" vertical="center"/>
    </xf>
    <xf numFmtId="0" fontId="2" fillId="0" borderId="0" xfId="388" applyFont="1" applyAlignment="1">
      <alignment vertical="center"/>
    </xf>
    <xf numFmtId="222" fontId="3" fillId="5" borderId="0" xfId="406" applyNumberFormat="1" applyFill="1" applyAlignment="1" applyProtection="1">
      <alignment horizontal="left" vertical="center" shrinkToFit="1"/>
      <protection locked="0" hidden="1"/>
    </xf>
    <xf numFmtId="0" fontId="4" fillId="0" borderId="0" xfId="406" applyFont="1" applyAlignment="1" applyProtection="1">
      <alignment horizontal="left" vertical="center" wrapText="1"/>
    </xf>
    <xf numFmtId="0" fontId="2" fillId="0" borderId="0" xfId="388" applyFont="1" applyAlignment="1">
      <alignment horizontal="center" vertical="center" wrapText="1"/>
    </xf>
    <xf numFmtId="0" fontId="1" fillId="0" borderId="0" xfId="388" applyFont="1" applyAlignment="1">
      <alignment horizontal="center" vertical="center" wrapText="1"/>
    </xf>
    <xf numFmtId="223" fontId="2" fillId="0" borderId="0" xfId="388" applyNumberFormat="1" applyFont="1" applyAlignment="1">
      <alignment horizontal="center" vertical="center"/>
    </xf>
    <xf numFmtId="0" fontId="2" fillId="0" borderId="0" xfId="388" applyNumberFormat="1" applyFont="1" applyAlignment="1">
      <alignment horizontal="center" vertical="center"/>
    </xf>
    <xf numFmtId="0" fontId="6" fillId="0" borderId="0" xfId="388" applyNumberFormat="1" applyFont="1" applyAlignment="1">
      <alignment horizontal="right" vertical="center"/>
    </xf>
    <xf numFmtId="223" fontId="2" fillId="0" borderId="0" xfId="388" applyNumberFormat="1" applyFont="1" applyAlignment="1">
      <alignment vertical="center"/>
    </xf>
    <xf numFmtId="0" fontId="6" fillId="0" borderId="0" xfId="388" applyFont="1" applyAlignment="1">
      <alignment horizontal="right" vertical="center"/>
    </xf>
    <xf numFmtId="0" fontId="6" fillId="0" borderId="3" xfId="388" applyFont="1" applyBorder="1" applyAlignment="1">
      <alignment horizontal="center" vertical="center"/>
    </xf>
    <xf numFmtId="0" fontId="6" fillId="0" borderId="8" xfId="388" applyFont="1" applyBorder="1" applyAlignment="1">
      <alignment horizontal="center" vertical="center"/>
    </xf>
    <xf numFmtId="0" fontId="6" fillId="0" borderId="9" xfId="388" applyFont="1" applyBorder="1" applyAlignment="1">
      <alignment horizontal="center" vertical="center" wrapText="1"/>
    </xf>
    <xf numFmtId="0" fontId="2" fillId="0" borderId="3" xfId="388" applyFont="1" applyBorder="1" applyAlignment="1">
      <alignment horizontal="center" vertical="center"/>
    </xf>
    <xf numFmtId="0" fontId="2" fillId="0" borderId="3" xfId="388" applyFont="1" applyBorder="1" applyAlignment="1">
      <alignment horizontal="left" vertical="center"/>
    </xf>
    <xf numFmtId="14" fontId="2" fillId="0" borderId="3" xfId="388" applyNumberFormat="1" applyFont="1" applyBorder="1" applyAlignment="1">
      <alignment horizontal="center" vertical="center"/>
    </xf>
    <xf numFmtId="43" fontId="2" fillId="0" borderId="8" xfId="388" applyNumberFormat="1" applyFont="1" applyBorder="1" applyAlignment="1">
      <alignment horizontal="right" vertical="center"/>
    </xf>
    <xf numFmtId="43" fontId="2" fillId="0" borderId="3" xfId="388" applyNumberFormat="1" applyFont="1" applyBorder="1" applyAlignment="1">
      <alignment horizontal="right" vertical="center"/>
    </xf>
    <xf numFmtId="0" fontId="2" fillId="0" borderId="3" xfId="388" applyFont="1" applyBorder="1" applyAlignment="1">
      <alignment vertical="center"/>
    </xf>
    <xf numFmtId="43" fontId="2" fillId="0" borderId="9" xfId="388" applyNumberFormat="1" applyFont="1" applyBorder="1" applyAlignment="1">
      <alignment horizontal="right" vertical="center"/>
    </xf>
    <xf numFmtId="0" fontId="2" fillId="0" borderId="9" xfId="388" applyFont="1" applyBorder="1" applyAlignment="1">
      <alignment horizontal="center" vertical="center"/>
    </xf>
    <xf numFmtId="0" fontId="2" fillId="0" borderId="0" xfId="388" applyNumberFormat="1" applyFont="1" applyAlignment="1">
      <alignment vertical="center"/>
    </xf>
    <xf numFmtId="0" fontId="4" fillId="0" borderId="0" xfId="406" applyFont="1" applyAlignment="1" applyProtection="1"/>
    <xf numFmtId="223" fontId="6" fillId="0" borderId="0" xfId="388" applyNumberFormat="1" applyFont="1" applyAlignment="1">
      <alignment horizontal="right" vertical="center"/>
    </xf>
    <xf numFmtId="43" fontId="2" fillId="0" borderId="8" xfId="388" applyNumberFormat="1" applyFont="1" applyBorder="1" applyAlignment="1">
      <alignment vertical="center"/>
    </xf>
    <xf numFmtId="43" fontId="2" fillId="0" borderId="9" xfId="388" applyNumberFormat="1" applyFont="1" applyBorder="1" applyAlignment="1">
      <alignment vertical="center"/>
    </xf>
    <xf numFmtId="43" fontId="2" fillId="0" borderId="3" xfId="388" applyNumberFormat="1" applyFont="1" applyBorder="1" applyAlignment="1">
      <alignment vertical="center"/>
    </xf>
    <xf numFmtId="0" fontId="6" fillId="0" borderId="9" xfId="388" applyFont="1" applyBorder="1" applyAlignment="1">
      <alignment horizontal="center" vertical="center"/>
    </xf>
    <xf numFmtId="224" fontId="2" fillId="0" borderId="3" xfId="388" applyNumberFormat="1" applyFont="1" applyBorder="1" applyAlignment="1">
      <alignment horizontal="center" vertical="center"/>
    </xf>
    <xf numFmtId="14" fontId="2" fillId="0" borderId="3" xfId="388" applyNumberFormat="1" applyFont="1" applyBorder="1" applyAlignment="1">
      <alignment horizontal="right" vertical="center"/>
    </xf>
    <xf numFmtId="0" fontId="2" fillId="0" borderId="3" xfId="388" applyFont="1" applyBorder="1" applyAlignment="1">
      <alignment horizontal="right" vertical="center"/>
    </xf>
    <xf numFmtId="0" fontId="2" fillId="0" borderId="9" xfId="388" applyFont="1" applyBorder="1" applyAlignment="1">
      <alignment horizontal="right" vertical="center"/>
    </xf>
    <xf numFmtId="0" fontId="7" fillId="0" borderId="3" xfId="388" applyFont="1" applyBorder="1" applyAlignment="1">
      <alignment vertical="center"/>
    </xf>
    <xf numFmtId="0" fontId="7" fillId="0" borderId="0" xfId="388" applyFont="1" applyAlignment="1">
      <alignment vertical="center"/>
    </xf>
    <xf numFmtId="223" fontId="2" fillId="0" borderId="3" xfId="388" applyNumberFormat="1" applyFont="1" applyBorder="1" applyAlignment="1">
      <alignment horizontal="center" vertical="center"/>
    </xf>
    <xf numFmtId="0" fontId="2" fillId="0" borderId="3" xfId="388" applyNumberFormat="1" applyFont="1" applyBorder="1" applyAlignment="1">
      <alignment horizontal="right" vertical="center"/>
    </xf>
    <xf numFmtId="0" fontId="2" fillId="0" borderId="3" xfId="388" applyFont="1" applyBorder="1" applyAlignment="1">
      <alignment vertical="center" shrinkToFit="1"/>
    </xf>
    <xf numFmtId="0" fontId="6" fillId="0" borderId="3" xfId="388" applyFont="1" applyBorder="1" applyAlignment="1">
      <alignment vertical="center"/>
    </xf>
    <xf numFmtId="0" fontId="1" fillId="0" borderId="0" xfId="388" applyFont="1" applyFill="1" applyAlignment="1">
      <alignment vertical="center"/>
    </xf>
    <xf numFmtId="0" fontId="6" fillId="0" borderId="0" xfId="388" applyFont="1" applyFill="1" applyAlignment="1">
      <alignment horizontal="center" vertical="center"/>
    </xf>
    <xf numFmtId="0" fontId="2" fillId="0" borderId="0" xfId="388" applyFont="1" applyFill="1" applyAlignment="1">
      <alignment vertical="center"/>
    </xf>
    <xf numFmtId="222" fontId="4" fillId="0" borderId="0" xfId="406" applyNumberFormat="1" applyFont="1" applyFill="1" applyAlignment="1" applyProtection="1">
      <alignment horizontal="left" vertical="center" shrinkToFit="1"/>
      <protection locked="0" hidden="1"/>
    </xf>
    <xf numFmtId="0" fontId="4" fillId="0" borderId="0" xfId="406" applyFont="1" applyFill="1" applyAlignment="1" applyProtection="1"/>
    <xf numFmtId="0" fontId="2" fillId="0" borderId="0" xfId="388" applyFont="1" applyFill="1" applyAlignment="1">
      <alignment horizontal="center" vertical="center" wrapText="1"/>
    </xf>
    <xf numFmtId="223" fontId="2" fillId="0" borderId="0" xfId="388" applyNumberFormat="1" applyFont="1" applyFill="1" applyAlignment="1">
      <alignment horizontal="center" vertical="center"/>
    </xf>
    <xf numFmtId="223" fontId="6" fillId="0" borderId="0" xfId="388" applyNumberFormat="1" applyFont="1" applyFill="1" applyAlignment="1">
      <alignment horizontal="right" vertical="center"/>
    </xf>
    <xf numFmtId="223" fontId="2" fillId="0" borderId="0" xfId="388" applyNumberFormat="1" applyFont="1" applyFill="1" applyAlignment="1">
      <alignment vertical="center"/>
    </xf>
    <xf numFmtId="49" fontId="2" fillId="0" borderId="0" xfId="388" applyNumberFormat="1" applyFont="1" applyFill="1" applyBorder="1" applyAlignment="1">
      <alignment horizontal="right" vertical="center"/>
    </xf>
    <xf numFmtId="49" fontId="2" fillId="0" borderId="3" xfId="388" applyNumberFormat="1" applyFont="1" applyFill="1" applyBorder="1" applyAlignment="1">
      <alignment horizontal="center" vertical="center"/>
    </xf>
    <xf numFmtId="43" fontId="2" fillId="0" borderId="8" xfId="388" applyNumberFormat="1" applyFont="1" applyFill="1" applyBorder="1" applyAlignment="1">
      <alignment horizontal="center" vertical="center"/>
    </xf>
    <xf numFmtId="0" fontId="6" fillId="0" borderId="3" xfId="388" applyFont="1" applyBorder="1" applyAlignment="1">
      <alignment horizontal="center" vertical="center" wrapText="1"/>
    </xf>
    <xf numFmtId="49" fontId="2" fillId="0" borderId="3" xfId="388" applyNumberFormat="1" applyFont="1" applyFill="1" applyBorder="1" applyAlignment="1">
      <alignment horizontal="left" vertical="center"/>
    </xf>
    <xf numFmtId="43" fontId="2" fillId="0" borderId="8" xfId="388" applyNumberFormat="1" applyFont="1" applyFill="1" applyBorder="1" applyAlignment="1">
      <alignment horizontal="right" vertical="center"/>
    </xf>
    <xf numFmtId="43" fontId="2" fillId="0" borderId="9" xfId="388" applyNumberFormat="1" applyFont="1" applyFill="1" applyBorder="1" applyAlignment="1">
      <alignment horizontal="right" vertical="center"/>
    </xf>
    <xf numFmtId="43" fontId="2" fillId="0" borderId="3" xfId="388" applyNumberFormat="1" applyFont="1" applyFill="1" applyBorder="1" applyAlignment="1">
      <alignment horizontal="right" vertical="center"/>
    </xf>
    <xf numFmtId="43" fontId="2" fillId="0" borderId="7" xfId="388" applyNumberFormat="1" applyFont="1" applyFill="1" applyBorder="1" applyAlignment="1">
      <alignment horizontal="right" vertical="center"/>
    </xf>
    <xf numFmtId="0" fontId="2" fillId="0" borderId="3" xfId="388" applyFont="1" applyFill="1" applyBorder="1" applyAlignment="1">
      <alignment horizontal="center" vertical="center"/>
    </xf>
    <xf numFmtId="0" fontId="6" fillId="0" borderId="3" xfId="388" applyFont="1" applyFill="1" applyBorder="1" applyAlignment="1">
      <alignment vertical="center"/>
    </xf>
    <xf numFmtId="0" fontId="2" fillId="0" borderId="3" xfId="388" applyFont="1" applyFill="1" applyBorder="1" applyAlignment="1">
      <alignment vertical="center"/>
    </xf>
    <xf numFmtId="49" fontId="2" fillId="0" borderId="3" xfId="388" applyNumberFormat="1" applyFont="1" applyFill="1" applyBorder="1" applyAlignment="1">
      <alignment vertical="center"/>
    </xf>
    <xf numFmtId="0" fontId="2" fillId="0" borderId="10" xfId="388" applyNumberFormat="1" applyFont="1" applyFill="1" applyBorder="1" applyAlignment="1">
      <alignment horizontal="left" vertical="center"/>
    </xf>
    <xf numFmtId="43" fontId="2" fillId="0" borderId="0" xfId="388" applyNumberFormat="1" applyFont="1" applyFill="1" applyBorder="1" applyAlignment="1">
      <alignment horizontal="left" vertical="center"/>
    </xf>
    <xf numFmtId="43" fontId="2" fillId="0" borderId="0" xfId="388" applyNumberFormat="1" applyFont="1" applyFill="1" applyBorder="1" applyAlignment="1">
      <alignment horizontal="right" vertical="center"/>
    </xf>
    <xf numFmtId="0" fontId="2" fillId="0" borderId="0" xfId="388" applyNumberFormat="1" applyFont="1" applyFill="1" applyAlignment="1">
      <alignment vertical="center"/>
    </xf>
    <xf numFmtId="49" fontId="2" fillId="0" borderId="0" xfId="388" applyNumberFormat="1" applyFont="1" applyFill="1" applyAlignment="1">
      <alignment vertical="center"/>
    </xf>
    <xf numFmtId="0" fontId="6" fillId="0" borderId="11" xfId="388" applyFont="1" applyBorder="1" applyAlignment="1">
      <alignment horizontal="center" vertical="center"/>
    </xf>
    <xf numFmtId="0" fontId="6" fillId="0" borderId="12" xfId="388" applyFont="1" applyBorder="1" applyAlignment="1">
      <alignment horizontal="center" vertical="center"/>
    </xf>
    <xf numFmtId="0" fontId="6" fillId="0" borderId="12" xfId="388" applyFont="1" applyBorder="1" applyAlignment="1">
      <alignment horizontal="center" vertical="center" wrapText="1"/>
    </xf>
    <xf numFmtId="0" fontId="6" fillId="0" borderId="13" xfId="388" applyFont="1" applyBorder="1" applyAlignment="1">
      <alignment horizontal="center" vertical="center"/>
    </xf>
    <xf numFmtId="0" fontId="2" fillId="0" borderId="14" xfId="388" applyFont="1" applyBorder="1" applyAlignment="1">
      <alignment horizontal="center" vertical="center"/>
    </xf>
    <xf numFmtId="0" fontId="2" fillId="0" borderId="15" xfId="388" applyFont="1" applyBorder="1" applyAlignment="1">
      <alignment horizontal="left" vertical="center"/>
    </xf>
    <xf numFmtId="0" fontId="2" fillId="0" borderId="15" xfId="388" applyFont="1" applyBorder="1" applyAlignment="1">
      <alignment horizontal="center" vertical="center"/>
    </xf>
    <xf numFmtId="43" fontId="2" fillId="0" borderId="15" xfId="388" applyNumberFormat="1" applyFont="1" applyBorder="1" applyAlignment="1">
      <alignment horizontal="right" vertical="center"/>
    </xf>
    <xf numFmtId="0" fontId="2" fillId="0" borderId="16" xfId="388" applyFont="1" applyBorder="1" applyAlignment="1">
      <alignment vertical="center"/>
    </xf>
    <xf numFmtId="14" fontId="2" fillId="0" borderId="15" xfId="388" applyNumberFormat="1" applyFont="1" applyBorder="1" applyAlignment="1">
      <alignment horizontal="center" vertical="center"/>
    </xf>
    <xf numFmtId="14" fontId="2" fillId="0" borderId="17" xfId="388" applyNumberFormat="1" applyFont="1" applyBorder="1" applyAlignment="1">
      <alignment horizontal="center" vertical="center"/>
    </xf>
    <xf numFmtId="0" fontId="2" fillId="0" borderId="17" xfId="388" applyFont="1" applyBorder="1" applyAlignment="1">
      <alignment horizontal="center" vertical="center"/>
    </xf>
    <xf numFmtId="43" fontId="2" fillId="0" borderId="17" xfId="388" applyNumberFormat="1" applyFont="1" applyBorder="1" applyAlignment="1">
      <alignment horizontal="right" vertical="center"/>
    </xf>
    <xf numFmtId="0" fontId="2" fillId="0" borderId="18" xfId="388" applyFont="1" applyBorder="1" applyAlignment="1">
      <alignment vertical="center"/>
    </xf>
    <xf numFmtId="43" fontId="2" fillId="0" borderId="0" xfId="388" applyNumberFormat="1" applyFont="1" applyAlignment="1">
      <alignment vertical="center"/>
    </xf>
    <xf numFmtId="0" fontId="6" fillId="0" borderId="3" xfId="388" applyFont="1" applyBorder="1" applyAlignment="1">
      <alignment horizontal="left" vertical="center"/>
    </xf>
    <xf numFmtId="0" fontId="6" fillId="0" borderId="15" xfId="388" applyFont="1" applyBorder="1" applyAlignment="1">
      <alignment horizontal="left" vertical="center"/>
    </xf>
    <xf numFmtId="0" fontId="8" fillId="0" borderId="0" xfId="388" applyFont="1" applyAlignment="1">
      <alignment vertical="center"/>
    </xf>
    <xf numFmtId="0" fontId="8" fillId="0" borderId="0" xfId="388" applyFont="1" applyAlignment="1">
      <alignment horizontal="center" vertical="center" wrapText="1"/>
    </xf>
    <xf numFmtId="0" fontId="9" fillId="0" borderId="0" xfId="388" applyFont="1" applyAlignment="1">
      <alignment vertical="center"/>
    </xf>
    <xf numFmtId="222" fontId="3" fillId="5" borderId="0" xfId="406" applyNumberFormat="1" applyFont="1" applyFill="1" applyAlignment="1" applyProtection="1">
      <alignment horizontal="left" vertical="center" shrinkToFit="1"/>
      <protection locked="0" hidden="1"/>
    </xf>
    <xf numFmtId="0" fontId="10" fillId="0" borderId="0" xfId="406" applyFont="1" applyAlignment="1" applyProtection="1">
      <alignment horizontal="left" vertical="center" wrapText="1"/>
    </xf>
    <xf numFmtId="0" fontId="9" fillId="0" borderId="0" xfId="388" applyFont="1" applyAlignment="1">
      <alignment horizontal="center" vertical="center" wrapText="1"/>
    </xf>
    <xf numFmtId="223" fontId="9" fillId="0" borderId="0" xfId="388" applyNumberFormat="1" applyFont="1" applyAlignment="1">
      <alignment horizontal="center" vertical="center"/>
    </xf>
    <xf numFmtId="0" fontId="11" fillId="0" borderId="12" xfId="388" applyFont="1" applyBorder="1" applyAlignment="1">
      <alignment horizontal="center" vertical="center"/>
    </xf>
    <xf numFmtId="14" fontId="9" fillId="0" borderId="17" xfId="388" applyNumberFormat="1" applyFont="1" applyBorder="1" applyAlignment="1">
      <alignment horizontal="center" vertical="center"/>
    </xf>
    <xf numFmtId="0" fontId="9" fillId="0" borderId="17" xfId="388" applyFont="1" applyBorder="1" applyAlignment="1">
      <alignment horizontal="center" vertical="center"/>
    </xf>
    <xf numFmtId="223" fontId="2" fillId="0" borderId="15" xfId="388" applyNumberFormat="1" applyFont="1" applyBorder="1" applyAlignment="1">
      <alignment horizontal="center" vertical="center"/>
    </xf>
    <xf numFmtId="0" fontId="2" fillId="0" borderId="15" xfId="388" applyNumberFormat="1" applyFont="1" applyBorder="1" applyAlignment="1">
      <alignment horizontal="right" vertical="center"/>
    </xf>
    <xf numFmtId="0" fontId="2" fillId="0" borderId="17" xfId="388" applyNumberFormat="1" applyFont="1" applyBorder="1" applyAlignment="1">
      <alignment horizontal="right" vertical="center"/>
    </xf>
    <xf numFmtId="0" fontId="6" fillId="0" borderId="0" xfId="388" applyFont="1" applyAlignment="1">
      <alignment horizontal="center" vertical="center"/>
    </xf>
    <xf numFmtId="49" fontId="2" fillId="0" borderId="0" xfId="388" applyNumberFormat="1" applyFont="1" applyBorder="1" applyAlignment="1">
      <alignment horizontal="right" vertical="center"/>
    </xf>
    <xf numFmtId="49" fontId="2" fillId="0" borderId="11" xfId="388" applyNumberFormat="1" applyFont="1" applyBorder="1" applyAlignment="1">
      <alignment horizontal="center" vertical="center"/>
    </xf>
    <xf numFmtId="49" fontId="2" fillId="0" borderId="12" xfId="388" applyNumberFormat="1" applyFont="1" applyBorder="1" applyAlignment="1">
      <alignment horizontal="center" vertical="center"/>
    </xf>
    <xf numFmtId="43" fontId="2" fillId="0" borderId="12" xfId="388" applyNumberFormat="1" applyFont="1" applyBorder="1" applyAlignment="1">
      <alignment horizontal="center" vertical="center"/>
    </xf>
    <xf numFmtId="49" fontId="2" fillId="0" borderId="13" xfId="388" applyNumberFormat="1" applyFont="1" applyBorder="1" applyAlignment="1">
      <alignment horizontal="center" vertical="center"/>
    </xf>
    <xf numFmtId="49" fontId="2" fillId="0" borderId="14" xfId="388" applyNumberFormat="1" applyFont="1" applyBorder="1" applyAlignment="1">
      <alignment horizontal="center" vertical="center"/>
    </xf>
    <xf numFmtId="49" fontId="2" fillId="0" borderId="15" xfId="388" applyNumberFormat="1" applyFont="1" applyBorder="1" applyAlignment="1">
      <alignment horizontal="left" vertical="center"/>
    </xf>
    <xf numFmtId="43" fontId="2" fillId="0" borderId="16" xfId="388" applyNumberFormat="1" applyFont="1" applyBorder="1" applyAlignment="1">
      <alignment horizontal="right" vertical="center"/>
    </xf>
    <xf numFmtId="0" fontId="2" fillId="0" borderId="15" xfId="388" applyFont="1" applyBorder="1" applyAlignment="1">
      <alignment vertical="center"/>
    </xf>
    <xf numFmtId="49" fontId="2" fillId="0" borderId="15" xfId="388" applyNumberFormat="1" applyFont="1" applyBorder="1" applyAlignment="1">
      <alignment vertical="center"/>
    </xf>
    <xf numFmtId="43" fontId="2" fillId="0" borderId="18" xfId="388" applyNumberFormat="1" applyFont="1" applyBorder="1" applyAlignment="1">
      <alignment horizontal="right" vertical="center"/>
    </xf>
    <xf numFmtId="0" fontId="2" fillId="0" borderId="0" xfId="388" applyFont="1" applyFill="1" applyAlignment="1">
      <alignment horizontal="center" vertical="center"/>
    </xf>
    <xf numFmtId="0" fontId="4" fillId="0" borderId="0" xfId="406" applyFont="1" applyFill="1" applyAlignment="1" applyProtection="1">
      <alignment horizontal="left" vertical="center" wrapText="1"/>
    </xf>
    <xf numFmtId="0" fontId="6" fillId="0" borderId="3" xfId="388" applyFont="1" applyFill="1" applyBorder="1" applyAlignment="1">
      <alignment horizontal="center" vertical="center"/>
    </xf>
    <xf numFmtId="0" fontId="6" fillId="0" borderId="8" xfId="388" applyFont="1" applyFill="1" applyBorder="1" applyAlignment="1">
      <alignment horizontal="center" vertical="center"/>
    </xf>
    <xf numFmtId="0" fontId="6" fillId="0" borderId="9" xfId="388" applyFont="1" applyFill="1" applyBorder="1" applyAlignment="1">
      <alignment horizontal="center" vertical="center" wrapText="1"/>
    </xf>
    <xf numFmtId="0" fontId="2" fillId="0" borderId="3" xfId="388" applyFont="1" applyFill="1" applyBorder="1" applyAlignment="1">
      <alignment horizontal="left" vertical="center"/>
    </xf>
    <xf numFmtId="14" fontId="2" fillId="0" borderId="3" xfId="388" applyNumberFormat="1" applyFont="1" applyFill="1" applyBorder="1" applyAlignment="1">
      <alignment horizontal="center" vertical="center"/>
    </xf>
    <xf numFmtId="0" fontId="6" fillId="0" borderId="9" xfId="388" applyFont="1" applyFill="1" applyBorder="1" applyAlignment="1">
      <alignment horizontal="center" vertical="center"/>
    </xf>
    <xf numFmtId="0" fontId="2" fillId="0" borderId="0" xfId="388" applyNumberFormat="1" applyFont="1" applyFill="1" applyAlignment="1">
      <alignment horizontal="center" vertical="center"/>
    </xf>
    <xf numFmtId="0" fontId="6" fillId="0" borderId="0" xfId="388" applyNumberFormat="1" applyFont="1" applyFill="1" applyAlignment="1">
      <alignment horizontal="right" vertical="center"/>
    </xf>
    <xf numFmtId="0" fontId="6" fillId="0" borderId="0" xfId="388" applyFont="1" applyFill="1" applyAlignment="1">
      <alignment horizontal="right" vertical="center"/>
    </xf>
    <xf numFmtId="0" fontId="4" fillId="0" borderId="0" xfId="406" applyFont="1" applyFill="1" applyAlignment="1" applyProtection="1">
      <alignment horizontal="left" vertical="center"/>
    </xf>
    <xf numFmtId="0" fontId="6" fillId="0" borderId="3" xfId="388" applyFont="1" applyFill="1" applyBorder="1" applyAlignment="1">
      <alignment horizontal="center" vertical="center" wrapText="1"/>
    </xf>
    <xf numFmtId="43" fontId="2" fillId="0" borderId="8" xfId="388" applyNumberFormat="1" applyFont="1" applyFill="1" applyBorder="1" applyAlignment="1">
      <alignment vertical="center"/>
    </xf>
    <xf numFmtId="43" fontId="2" fillId="0" borderId="9" xfId="388" applyNumberFormat="1" applyFont="1" applyFill="1" applyBorder="1" applyAlignment="1">
      <alignment vertical="center"/>
    </xf>
    <xf numFmtId="43" fontId="2" fillId="0" borderId="3" xfId="388" applyNumberFormat="1" applyFont="1" applyFill="1" applyBorder="1" applyAlignment="1">
      <alignment vertical="center"/>
    </xf>
    <xf numFmtId="0" fontId="6" fillId="0" borderId="8" xfId="388" applyFont="1" applyFill="1" applyBorder="1" applyAlignment="1">
      <alignment horizontal="center" vertical="center" wrapText="1"/>
    </xf>
    <xf numFmtId="0" fontId="6" fillId="0" borderId="3" xfId="388" applyFont="1" applyFill="1" applyBorder="1" applyAlignment="1">
      <alignment horizontal="left" vertical="center"/>
    </xf>
    <xf numFmtId="222" fontId="4" fillId="5" borderId="0" xfId="406" applyNumberFormat="1" applyFont="1" applyFill="1" applyAlignment="1" applyProtection="1">
      <alignment horizontal="left" vertical="center" shrinkToFit="1"/>
      <protection locked="0" hidden="1"/>
    </xf>
    <xf numFmtId="0" fontId="6" fillId="0" borderId="8" xfId="388" applyFont="1" applyBorder="1" applyAlignment="1">
      <alignment horizontal="center" vertical="center" wrapText="1"/>
    </xf>
    <xf numFmtId="0" fontId="6" fillId="0" borderId="11" xfId="388" applyFont="1" applyFill="1" applyBorder="1" applyAlignment="1">
      <alignment horizontal="center" vertical="center" wrapText="1"/>
    </xf>
    <xf numFmtId="0" fontId="6" fillId="0" borderId="12" xfId="388" applyFont="1" applyFill="1" applyBorder="1" applyAlignment="1">
      <alignment horizontal="center" vertical="center" wrapText="1"/>
    </xf>
    <xf numFmtId="0" fontId="2" fillId="0" borderId="14" xfId="388" applyFont="1" applyFill="1" applyBorder="1" applyAlignment="1">
      <alignment horizontal="center" vertical="center"/>
    </xf>
    <xf numFmtId="0" fontId="2" fillId="0" borderId="15" xfId="388" applyFont="1" applyFill="1" applyBorder="1" applyAlignment="1">
      <alignment horizontal="left" vertical="center"/>
    </xf>
    <xf numFmtId="14" fontId="2" fillId="0" borderId="15" xfId="388" applyNumberFormat="1" applyFont="1" applyFill="1" applyBorder="1" applyAlignment="1">
      <alignment horizontal="center" vertical="center"/>
    </xf>
    <xf numFmtId="0" fontId="2" fillId="0" borderId="15" xfId="388" applyFont="1" applyFill="1" applyBorder="1" applyAlignment="1">
      <alignment horizontal="center" vertical="center"/>
    </xf>
    <xf numFmtId="43" fontId="2" fillId="0" borderId="15" xfId="388" applyNumberFormat="1" applyFont="1" applyFill="1" applyBorder="1" applyAlignment="1">
      <alignment horizontal="right" vertical="center"/>
    </xf>
    <xf numFmtId="43" fontId="2" fillId="0" borderId="15" xfId="426" applyFont="1" applyFill="1" applyBorder="1" applyAlignment="1" applyProtection="1">
      <alignment vertical="center" shrinkToFit="1"/>
    </xf>
    <xf numFmtId="0" fontId="2" fillId="0" borderId="15" xfId="388" applyNumberFormat="1" applyFont="1" applyFill="1" applyBorder="1" applyAlignment="1">
      <alignment horizontal="center" vertical="center"/>
    </xf>
    <xf numFmtId="43" fontId="2" fillId="0" borderId="15" xfId="388" applyNumberFormat="1" applyFont="1" applyFill="1" applyBorder="1" applyAlignment="1">
      <alignment vertical="center"/>
    </xf>
    <xf numFmtId="0" fontId="6" fillId="0" borderId="15" xfId="388" applyFont="1" applyFill="1" applyBorder="1" applyAlignment="1">
      <alignment horizontal="left" vertical="center"/>
    </xf>
    <xf numFmtId="14" fontId="2" fillId="0" borderId="17" xfId="388" applyNumberFormat="1" applyFont="1" applyFill="1" applyBorder="1" applyAlignment="1">
      <alignment horizontal="center" vertical="center"/>
    </xf>
    <xf numFmtId="0" fontId="2" fillId="0" borderId="17" xfId="388" applyFont="1" applyFill="1" applyBorder="1" applyAlignment="1">
      <alignment horizontal="center" vertical="center"/>
    </xf>
    <xf numFmtId="43" fontId="2" fillId="0" borderId="17" xfId="388" applyNumberFormat="1" applyFont="1" applyFill="1" applyBorder="1" applyAlignment="1">
      <alignment horizontal="right" vertical="center"/>
    </xf>
    <xf numFmtId="0" fontId="2" fillId="0" borderId="17" xfId="388" applyNumberFormat="1" applyFont="1" applyFill="1" applyBorder="1" applyAlignment="1">
      <alignment horizontal="center" vertical="center"/>
    </xf>
    <xf numFmtId="0" fontId="6" fillId="0" borderId="13" xfId="388" applyFont="1" applyFill="1" applyBorder="1" applyAlignment="1">
      <alignment horizontal="center" vertical="center" wrapText="1"/>
    </xf>
    <xf numFmtId="0" fontId="2" fillId="0" borderId="16" xfId="388" applyFont="1" applyFill="1" applyBorder="1" applyAlignment="1">
      <alignment vertical="center"/>
    </xf>
    <xf numFmtId="43" fontId="2" fillId="0" borderId="0" xfId="388" applyNumberFormat="1" applyFont="1" applyFill="1" applyAlignment="1">
      <alignment vertical="center"/>
    </xf>
    <xf numFmtId="0" fontId="2" fillId="0" borderId="18" xfId="388" applyFont="1" applyFill="1" applyBorder="1" applyAlignment="1">
      <alignment vertical="center"/>
    </xf>
    <xf numFmtId="0" fontId="0" fillId="9" borderId="0" xfId="388" applyFont="1" applyFill="1"/>
    <xf numFmtId="0" fontId="0" fillId="0" borderId="0" xfId="388" applyFont="1" applyFill="1"/>
    <xf numFmtId="0" fontId="6" fillId="0" borderId="3" xfId="388" applyFont="1" applyFill="1" applyBorder="1" applyAlignment="1">
      <alignment horizontal="left" vertical="center" wrapText="1"/>
    </xf>
    <xf numFmtId="0" fontId="2" fillId="9" borderId="3" xfId="388" applyFont="1" applyFill="1" applyBorder="1" applyAlignment="1">
      <alignment horizontal="center" vertical="center"/>
    </xf>
    <xf numFmtId="14" fontId="2" fillId="9" borderId="3" xfId="388" applyNumberFormat="1" applyFont="1" applyFill="1" applyBorder="1" applyAlignment="1">
      <alignment horizontal="center" vertical="center"/>
    </xf>
    <xf numFmtId="0" fontId="6" fillId="0" borderId="5" xfId="388" applyFont="1" applyFill="1" applyBorder="1" applyAlignment="1">
      <alignment horizontal="center" vertical="center"/>
    </xf>
    <xf numFmtId="0" fontId="0" fillId="0" borderId="0" xfId="388" applyFont="1"/>
    <xf numFmtId="49" fontId="6" fillId="0" borderId="0" xfId="388" applyNumberFormat="1" applyFont="1" applyFill="1" applyAlignment="1">
      <alignment vertical="center"/>
    </xf>
    <xf numFmtId="0" fontId="2" fillId="0" borderId="0" xfId="388" applyNumberFormat="1" applyFont="1" applyFill="1" applyAlignment="1">
      <alignment horizontal="right" vertical="center"/>
    </xf>
    <xf numFmtId="43" fontId="2" fillId="9" borderId="3" xfId="388" applyNumberFormat="1" applyFont="1" applyFill="1" applyBorder="1" applyAlignment="1">
      <alignment horizontal="right" vertical="center"/>
    </xf>
    <xf numFmtId="0" fontId="2" fillId="9" borderId="3" xfId="388" applyFont="1" applyFill="1" applyBorder="1" applyAlignment="1">
      <alignment vertical="center"/>
    </xf>
    <xf numFmtId="0" fontId="2" fillId="0" borderId="0" xfId="388" applyFont="1"/>
    <xf numFmtId="0" fontId="2" fillId="9" borderId="0" xfId="388" applyFont="1" applyFill="1" applyAlignment="1">
      <alignment vertical="center"/>
    </xf>
    <xf numFmtId="0" fontId="6" fillId="0" borderId="11" xfId="388" applyFont="1" applyBorder="1" applyAlignment="1">
      <alignment horizontal="center" vertical="center" wrapText="1"/>
    </xf>
    <xf numFmtId="0" fontId="6" fillId="0" borderId="15" xfId="388" applyFont="1" applyBorder="1" applyAlignment="1">
      <alignment horizontal="center" vertical="center"/>
    </xf>
    <xf numFmtId="0" fontId="14" fillId="0" borderId="15" xfId="396" applyFont="1" applyFill="1" applyBorder="1" applyAlignment="1">
      <alignment horizontal="center" vertical="center"/>
    </xf>
    <xf numFmtId="49" fontId="14" fillId="0" borderId="15" xfId="396" applyNumberFormat="1" applyFont="1" applyBorder="1" applyAlignment="1">
      <alignment vertical="center" wrapText="1"/>
    </xf>
    <xf numFmtId="0" fontId="6" fillId="0" borderId="15" xfId="396" applyNumberFormat="1" applyFont="1" applyBorder="1" applyAlignment="1">
      <alignment horizontal="center" vertical="center"/>
    </xf>
    <xf numFmtId="49" fontId="14" fillId="0" borderId="15" xfId="396" applyNumberFormat="1" applyFont="1" applyBorder="1" applyAlignment="1">
      <alignment horizontal="center" vertical="center"/>
    </xf>
    <xf numFmtId="0" fontId="14" fillId="0" borderId="15" xfId="0" applyFont="1" applyBorder="1" applyAlignment="1">
      <alignment vertical="center"/>
    </xf>
    <xf numFmtId="0" fontId="6" fillId="0" borderId="13" xfId="388" applyFont="1" applyBorder="1" applyAlignment="1">
      <alignment horizontal="center" vertical="center" wrapText="1"/>
    </xf>
    <xf numFmtId="225" fontId="6" fillId="0" borderId="15" xfId="426" applyNumberFormat="1" applyFont="1" applyFill="1" applyBorder="1" applyAlignment="1" applyProtection="1">
      <alignment vertical="center" shrinkToFit="1"/>
    </xf>
    <xf numFmtId="43" fontId="15" fillId="0" borderId="15" xfId="426" applyNumberFormat="1" applyFont="1" applyBorder="1" applyAlignment="1">
      <alignment vertical="center"/>
    </xf>
    <xf numFmtId="225" fontId="2" fillId="0" borderId="15" xfId="388" applyNumberFormat="1" applyFont="1" applyBorder="1" applyAlignment="1">
      <alignment vertical="center"/>
    </xf>
    <xf numFmtId="43" fontId="2" fillId="0" borderId="16" xfId="388" applyNumberFormat="1" applyFont="1" applyBorder="1" applyAlignment="1">
      <alignment vertical="center"/>
    </xf>
    <xf numFmtId="49" fontId="6" fillId="0" borderId="19" xfId="388" applyNumberFormat="1" applyFont="1" applyFill="1" applyBorder="1" applyAlignment="1">
      <alignment horizontal="center" vertical="center"/>
    </xf>
    <xf numFmtId="43" fontId="2" fillId="0" borderId="20" xfId="388" applyNumberFormat="1" applyFont="1" applyFill="1" applyBorder="1" applyAlignment="1">
      <alignment horizontal="right" vertical="center"/>
    </xf>
    <xf numFmtId="0" fontId="2" fillId="0" borderId="3" xfId="388" applyNumberFormat="1" applyFont="1" applyFill="1" applyBorder="1" applyAlignment="1">
      <alignment horizontal="center" vertical="center"/>
    </xf>
    <xf numFmtId="0" fontId="2" fillId="0" borderId="9" xfId="388" applyNumberFormat="1" applyFont="1" applyBorder="1" applyAlignment="1">
      <alignment horizontal="right" vertical="center"/>
    </xf>
    <xf numFmtId="49" fontId="2" fillId="0" borderId="3" xfId="388" applyNumberFormat="1" applyFont="1" applyBorder="1" applyAlignment="1">
      <alignment horizontal="center" vertical="center"/>
    </xf>
    <xf numFmtId="49" fontId="6" fillId="0" borderId="3" xfId="388" applyNumberFormat="1" applyFont="1" applyBorder="1" applyAlignment="1">
      <alignment horizontal="center" vertical="center"/>
    </xf>
    <xf numFmtId="49" fontId="2" fillId="0" borderId="3" xfId="388" applyNumberFormat="1" applyFont="1" applyBorder="1" applyAlignment="1">
      <alignment horizontal="left" vertical="center"/>
    </xf>
    <xf numFmtId="0" fontId="12" fillId="0" borderId="3" xfId="406" applyFont="1" applyBorder="1" applyAlignment="1" applyProtection="1">
      <alignment vertical="center"/>
    </xf>
    <xf numFmtId="0" fontId="16" fillId="0" borderId="3" xfId="388" applyFont="1" applyBorder="1" applyAlignment="1">
      <alignment vertical="center"/>
    </xf>
    <xf numFmtId="0" fontId="2" fillId="0" borderId="15" xfId="404" applyFont="1" applyFill="1" applyBorder="1" applyAlignment="1">
      <alignment horizontal="center" vertical="center"/>
    </xf>
    <xf numFmtId="0" fontId="6" fillId="0" borderId="15" xfId="0" applyFont="1" applyFill="1" applyBorder="1" applyAlignment="1">
      <alignment horizontal="center" vertical="center"/>
    </xf>
    <xf numFmtId="0" fontId="6" fillId="0" borderId="15" xfId="0" applyFont="1" applyFill="1" applyBorder="1" applyAlignment="1">
      <alignment shrinkToFit="1"/>
    </xf>
    <xf numFmtId="0" fontId="6" fillId="0" borderId="15" xfId="0" applyFont="1" applyBorder="1" applyAlignment="1">
      <alignment horizontal="center" vertical="center"/>
    </xf>
    <xf numFmtId="0" fontId="17" fillId="0" borderId="15" xfId="431" applyFont="1" applyFill="1" applyBorder="1" applyAlignment="1">
      <alignment horizontal="left" shrinkToFit="1"/>
    </xf>
    <xf numFmtId="0" fontId="14" fillId="0" borderId="15" xfId="399" applyFont="1" applyFill="1" applyBorder="1" applyAlignment="1">
      <alignment horizontal="left" vertical="center" shrinkToFit="1"/>
    </xf>
    <xf numFmtId="0" fontId="2" fillId="10" borderId="15" xfId="388" applyFont="1" applyFill="1" applyBorder="1" applyAlignment="1">
      <alignment horizontal="left" vertical="center"/>
    </xf>
    <xf numFmtId="0" fontId="2" fillId="0" borderId="17" xfId="388" applyFont="1" applyBorder="1" applyAlignment="1">
      <alignment horizontal="left" vertical="center"/>
    </xf>
    <xf numFmtId="43" fontId="2" fillId="0" borderId="15" xfId="426" applyFont="1" applyFill="1" applyBorder="1" applyAlignment="1">
      <alignment vertical="center"/>
    </xf>
    <xf numFmtId="227" fontId="2" fillId="0" borderId="15" xfId="426" applyNumberFormat="1" applyFont="1" applyFill="1" applyBorder="1" applyAlignment="1">
      <alignment vertical="center"/>
    </xf>
    <xf numFmtId="43" fontId="15" fillId="0" borderId="15" xfId="0" applyNumberFormat="1" applyFont="1" applyFill="1" applyBorder="1" applyAlignment="1">
      <alignment vertical="center"/>
    </xf>
    <xf numFmtId="226" fontId="6" fillId="0" borderId="15" xfId="0" applyNumberFormat="1" applyFont="1" applyBorder="1" applyAlignment="1">
      <alignment horizontal="center" shrinkToFit="1"/>
    </xf>
    <xf numFmtId="43" fontId="2" fillId="0" borderId="15" xfId="426" applyFont="1" applyBorder="1" applyAlignment="1">
      <alignment vertical="center"/>
    </xf>
    <xf numFmtId="227" fontId="2" fillId="0" borderId="15" xfId="426" applyNumberFormat="1" applyFont="1" applyBorder="1" applyAlignment="1">
      <alignment vertical="center"/>
    </xf>
    <xf numFmtId="228" fontId="2" fillId="0" borderId="15" xfId="426" applyNumberFormat="1" applyFont="1" applyBorder="1" applyAlignment="1">
      <alignment horizontal="center" vertical="center"/>
    </xf>
    <xf numFmtId="0" fontId="2" fillId="0" borderId="15" xfId="388" applyFont="1" applyBorder="1" applyAlignment="1">
      <alignment horizontal="right" vertical="center"/>
    </xf>
    <xf numFmtId="49" fontId="2" fillId="0" borderId="15" xfId="388" applyNumberFormat="1" applyFont="1" applyBorder="1" applyAlignment="1">
      <alignment horizontal="center" vertical="center"/>
    </xf>
    <xf numFmtId="43" fontId="2" fillId="0" borderId="15" xfId="426" applyFont="1" applyBorder="1" applyAlignment="1">
      <alignment horizontal="right" vertical="center"/>
    </xf>
    <xf numFmtId="43" fontId="2" fillId="0" borderId="15" xfId="426" applyFont="1" applyFill="1" applyBorder="1" applyAlignment="1">
      <alignment horizontal="right" vertical="center"/>
    </xf>
    <xf numFmtId="43" fontId="2" fillId="0" borderId="17" xfId="426" applyFont="1" applyFill="1" applyBorder="1" applyAlignment="1">
      <alignment horizontal="right" vertical="center"/>
    </xf>
    <xf numFmtId="0" fontId="2" fillId="0" borderId="15" xfId="388" applyFont="1" applyFill="1" applyBorder="1" applyAlignment="1">
      <alignment horizontal="right" vertical="center"/>
    </xf>
    <xf numFmtId="0" fontId="2" fillId="0" borderId="15" xfId="388" applyNumberFormat="1" applyFont="1" applyBorder="1" applyAlignment="1">
      <alignment horizontal="center" vertical="center"/>
    </xf>
    <xf numFmtId="0" fontId="6" fillId="0" borderId="15" xfId="0" applyFont="1" applyBorder="1" applyAlignment="1">
      <alignment horizontal="left" vertical="center" shrinkToFit="1"/>
    </xf>
    <xf numFmtId="0" fontId="2" fillId="10" borderId="17" xfId="388" applyFont="1" applyFill="1" applyBorder="1" applyAlignment="1">
      <alignment horizontal="center" vertical="center"/>
    </xf>
    <xf numFmtId="0" fontId="6" fillId="0" borderId="0" xfId="388" applyFont="1" applyAlignment="1">
      <alignment vertical="center"/>
    </xf>
    <xf numFmtId="0" fontId="2" fillId="0" borderId="0" xfId="388" applyFont="1" applyAlignment="1">
      <alignment horizontal="right" vertical="center"/>
    </xf>
    <xf numFmtId="0" fontId="2" fillId="10" borderId="3" xfId="388" applyFont="1" applyFill="1" applyBorder="1" applyAlignment="1">
      <alignment horizontal="left" vertical="center"/>
    </xf>
    <xf numFmtId="49" fontId="6" fillId="0" borderId="3" xfId="388" applyNumberFormat="1" applyFont="1" applyFill="1" applyBorder="1" applyAlignment="1">
      <alignment horizontal="center" vertical="center"/>
    </xf>
    <xf numFmtId="0" fontId="2" fillId="0" borderId="3" xfId="388" applyNumberFormat="1" applyFont="1" applyBorder="1" applyAlignment="1">
      <alignment horizontal="center" vertical="center"/>
    </xf>
    <xf numFmtId="49" fontId="6" fillId="0" borderId="15" xfId="0" applyNumberFormat="1" applyFont="1" applyBorder="1" applyAlignment="1">
      <alignment vertical="center"/>
    </xf>
    <xf numFmtId="230" fontId="2" fillId="0" borderId="15" xfId="426" applyNumberFormat="1" applyFont="1" applyBorder="1" applyAlignment="1">
      <alignment horizontal="center" vertical="center"/>
    </xf>
    <xf numFmtId="49" fontId="6" fillId="0" borderId="15" xfId="0" applyNumberFormat="1" applyFont="1" applyFill="1" applyBorder="1" applyAlignment="1">
      <alignment vertical="center"/>
    </xf>
    <xf numFmtId="227" fontId="15" fillId="0" borderId="15" xfId="388" applyNumberFormat="1" applyFont="1" applyBorder="1" applyAlignment="1">
      <alignment horizontal="center" vertical="center"/>
    </xf>
    <xf numFmtId="49" fontId="14" fillId="0" borderId="15" xfId="0" applyNumberFormat="1" applyFont="1" applyBorder="1" applyAlignment="1">
      <alignment vertical="center"/>
    </xf>
    <xf numFmtId="227" fontId="2" fillId="0" borderId="15" xfId="388" applyNumberFormat="1" applyFont="1" applyBorder="1" applyAlignment="1">
      <alignment horizontal="right" vertical="center"/>
    </xf>
    <xf numFmtId="227" fontId="2" fillId="0" borderId="15" xfId="388" applyNumberFormat="1" applyFont="1" applyFill="1" applyBorder="1" applyAlignment="1">
      <alignment horizontal="right" vertical="center"/>
    </xf>
    <xf numFmtId="228" fontId="2" fillId="0" borderId="15" xfId="426" applyNumberFormat="1" applyFont="1" applyFill="1" applyBorder="1" applyAlignment="1">
      <alignment vertical="center"/>
    </xf>
    <xf numFmtId="0" fontId="2" fillId="0" borderId="17" xfId="388" applyFont="1" applyBorder="1" applyAlignment="1">
      <alignment horizontal="right" vertical="center"/>
    </xf>
    <xf numFmtId="0" fontId="2" fillId="0" borderId="16" xfId="388" applyFont="1" applyBorder="1" applyAlignment="1">
      <alignment horizontal="left" vertical="center"/>
    </xf>
    <xf numFmtId="0" fontId="2" fillId="0" borderId="16" xfId="388" applyFont="1" applyFill="1" applyBorder="1" applyAlignment="1">
      <alignment horizontal="left" vertical="center"/>
    </xf>
    <xf numFmtId="43" fontId="2" fillId="0" borderId="16" xfId="388" applyNumberFormat="1" applyFont="1" applyBorder="1" applyAlignment="1">
      <alignment horizontal="left" vertical="center"/>
    </xf>
    <xf numFmtId="0" fontId="2" fillId="0" borderId="18" xfId="388" applyFont="1" applyBorder="1" applyAlignment="1">
      <alignment horizontal="left" vertical="center"/>
    </xf>
    <xf numFmtId="223" fontId="2" fillId="0" borderId="1" xfId="388" applyNumberFormat="1" applyFont="1" applyBorder="1" applyAlignment="1">
      <alignment vertical="center"/>
    </xf>
    <xf numFmtId="0" fontId="2" fillId="0" borderId="1" xfId="388" applyFont="1" applyBorder="1" applyAlignment="1">
      <alignment vertical="center"/>
    </xf>
    <xf numFmtId="0" fontId="2" fillId="10" borderId="15" xfId="388" applyFont="1" applyFill="1" applyBorder="1" applyAlignment="1">
      <alignment horizontal="center" vertical="center"/>
    </xf>
    <xf numFmtId="0" fontId="14" fillId="0" borderId="15" xfId="0" applyNumberFormat="1" applyFont="1" applyFill="1" applyBorder="1" applyAlignment="1">
      <alignment horizontal="left" vertical="center"/>
    </xf>
    <xf numFmtId="0" fontId="2" fillId="10" borderId="17" xfId="388" applyFont="1" applyFill="1" applyBorder="1" applyAlignment="1">
      <alignment vertical="center"/>
    </xf>
    <xf numFmtId="0" fontId="2" fillId="0" borderId="1" xfId="388" applyFont="1" applyFill="1" applyBorder="1" applyAlignment="1">
      <alignment vertical="center"/>
    </xf>
    <xf numFmtId="0" fontId="2" fillId="0" borderId="17" xfId="388" applyFont="1" applyBorder="1" applyAlignment="1">
      <alignment vertical="center"/>
    </xf>
    <xf numFmtId="0" fontId="1" fillId="0" borderId="0" xfId="388" applyFont="1" applyAlignment="1">
      <alignment vertical="center" wrapText="1"/>
    </xf>
    <xf numFmtId="0" fontId="6" fillId="0" borderId="1" xfId="388" applyFont="1" applyBorder="1" applyAlignment="1">
      <alignment horizontal="right" vertical="center"/>
    </xf>
    <xf numFmtId="0" fontId="2" fillId="9" borderId="3" xfId="388" applyFont="1" applyFill="1" applyBorder="1" applyAlignment="1">
      <alignment horizontal="left" vertical="center"/>
    </xf>
    <xf numFmtId="0" fontId="6" fillId="0" borderId="0" xfId="388" applyFont="1" applyFill="1" applyAlignment="1">
      <alignment vertical="center"/>
    </xf>
    <xf numFmtId="49" fontId="2" fillId="0" borderId="14" xfId="388" applyNumberFormat="1" applyFont="1" applyBorder="1" applyAlignment="1">
      <alignment horizontal="left" vertical="center"/>
    </xf>
    <xf numFmtId="0" fontId="12" fillId="0" borderId="15" xfId="388" applyFont="1" applyBorder="1" applyAlignment="1">
      <alignment vertical="center"/>
    </xf>
    <xf numFmtId="0" fontId="12" fillId="0" borderId="15" xfId="406" applyFont="1" applyBorder="1" applyAlignment="1" applyProtection="1">
      <alignment vertical="center"/>
    </xf>
    <xf numFmtId="49" fontId="2" fillId="0" borderId="14" xfId="388" applyNumberFormat="1" applyFont="1" applyFill="1" applyBorder="1" applyAlignment="1">
      <alignment horizontal="left" vertical="center"/>
    </xf>
    <xf numFmtId="0" fontId="12" fillId="0" borderId="15" xfId="388" applyFont="1" applyFill="1" applyBorder="1" applyAlignment="1">
      <alignment vertical="center"/>
    </xf>
    <xf numFmtId="0" fontId="12" fillId="0" borderId="15" xfId="406" applyFont="1" applyBorder="1" applyAlignment="1" applyProtection="1">
      <alignment horizontal="left" vertical="center"/>
    </xf>
    <xf numFmtId="0" fontId="6" fillId="0" borderId="16" xfId="388" applyFont="1" applyBorder="1" applyAlignment="1">
      <alignment horizontal="center" vertical="center"/>
    </xf>
    <xf numFmtId="43" fontId="2" fillId="0" borderId="16" xfId="388" applyNumberFormat="1" applyFont="1" applyFill="1" applyBorder="1" applyAlignment="1">
      <alignment horizontal="right" vertical="center"/>
    </xf>
    <xf numFmtId="0" fontId="4" fillId="0" borderId="0" xfId="406" applyFont="1" applyFill="1" applyAlignment="1" applyProtection="1">
      <alignment vertical="center"/>
    </xf>
    <xf numFmtId="0" fontId="6" fillId="0" borderId="0" xfId="388" applyFont="1" applyFill="1" applyAlignment="1">
      <alignment horizontal="left" vertical="center"/>
    </xf>
    <xf numFmtId="0" fontId="6" fillId="0" borderId="0" xfId="388" applyNumberFormat="1" applyFont="1" applyFill="1" applyAlignment="1">
      <alignment vertical="center"/>
    </xf>
    <xf numFmtId="0" fontId="2" fillId="0" borderId="0" xfId="388" applyFont="1" applyFill="1"/>
    <xf numFmtId="0" fontId="0" fillId="9" borderId="9" xfId="388" applyFont="1" applyFill="1" applyBorder="1"/>
    <xf numFmtId="0" fontId="2" fillId="9" borderId="3" xfId="388" applyFont="1" applyFill="1" applyBorder="1" applyAlignment="1">
      <alignment horizontal="right" vertical="center"/>
    </xf>
    <xf numFmtId="43" fontId="2" fillId="9" borderId="9" xfId="388" applyNumberFormat="1" applyFont="1" applyFill="1" applyBorder="1" applyAlignment="1">
      <alignment horizontal="right" vertical="center"/>
    </xf>
    <xf numFmtId="0" fontId="2" fillId="0" borderId="3" xfId="388" applyFont="1" applyFill="1" applyBorder="1" applyAlignment="1">
      <alignment horizontal="right" vertical="center"/>
    </xf>
    <xf numFmtId="0" fontId="2" fillId="9" borderId="3" xfId="388" applyNumberFormat="1" applyFont="1" applyFill="1" applyBorder="1" applyAlignment="1">
      <alignment horizontal="center" vertical="center"/>
    </xf>
    <xf numFmtId="0" fontId="0" fillId="0" borderId="9" xfId="388" applyFont="1" applyFill="1" applyBorder="1"/>
    <xf numFmtId="43" fontId="2" fillId="0" borderId="9" xfId="388" applyNumberFormat="1" applyFont="1" applyFill="1" applyBorder="1" applyAlignment="1">
      <alignment horizontal="center" vertical="center"/>
    </xf>
    <xf numFmtId="0" fontId="1" fillId="0" borderId="0" xfId="388" applyFont="1" applyFill="1" applyAlignment="1">
      <alignment vertical="center" wrapText="1"/>
    </xf>
    <xf numFmtId="223" fontId="2" fillId="0" borderId="0" xfId="388" applyNumberFormat="1" applyFont="1" applyFill="1" applyAlignment="1">
      <alignment horizontal="right" vertical="center"/>
    </xf>
    <xf numFmtId="0" fontId="2" fillId="0" borderId="0" xfId="388" applyFont="1" applyFill="1" applyBorder="1" applyAlignment="1">
      <alignment vertical="center"/>
    </xf>
    <xf numFmtId="0" fontId="6" fillId="0" borderId="0" xfId="388" applyFont="1" applyFill="1" applyBorder="1" applyAlignment="1">
      <alignment horizontal="center" vertical="center"/>
    </xf>
    <xf numFmtId="0" fontId="2" fillId="0" borderId="0" xfId="388" applyFont="1" applyFill="1" applyBorder="1" applyAlignment="1">
      <alignment horizontal="center" vertical="center"/>
    </xf>
    <xf numFmtId="43" fontId="2" fillId="9" borderId="8" xfId="388" applyNumberFormat="1" applyFont="1" applyFill="1" applyBorder="1" applyAlignment="1">
      <alignment horizontal="right" vertical="center"/>
    </xf>
    <xf numFmtId="14" fontId="2" fillId="0" borderId="0" xfId="388" applyNumberFormat="1" applyFont="1" applyBorder="1" applyAlignment="1">
      <alignment horizontal="center" vertical="center"/>
    </xf>
    <xf numFmtId="227" fontId="2" fillId="0" borderId="0" xfId="388" applyNumberFormat="1" applyFont="1" applyFill="1" applyBorder="1" applyAlignment="1">
      <alignment horizontal="center" vertical="center" wrapText="1"/>
    </xf>
    <xf numFmtId="58" fontId="2" fillId="0" borderId="3" xfId="388" applyNumberFormat="1" applyFont="1" applyBorder="1" applyAlignment="1">
      <alignment horizontal="center" vertical="center"/>
    </xf>
    <xf numFmtId="0" fontId="2" fillId="3" borderId="0" xfId="388" applyFont="1" applyFill="1" applyAlignment="1">
      <alignment vertical="center"/>
    </xf>
    <xf numFmtId="0" fontId="2" fillId="3" borderId="3" xfId="388" applyFont="1" applyFill="1" applyBorder="1" applyAlignment="1">
      <alignment horizontal="center" vertical="center"/>
    </xf>
    <xf numFmtId="14" fontId="2" fillId="3" borderId="3" xfId="388" applyNumberFormat="1" applyFont="1" applyFill="1" applyBorder="1" applyAlignment="1">
      <alignment horizontal="center" vertical="center"/>
    </xf>
    <xf numFmtId="43" fontId="2" fillId="3" borderId="8" xfId="388" applyNumberFormat="1" applyFont="1" applyFill="1" applyBorder="1" applyAlignment="1">
      <alignment horizontal="right" vertical="center"/>
    </xf>
    <xf numFmtId="43" fontId="2" fillId="3" borderId="9" xfId="388" applyNumberFormat="1" applyFont="1" applyFill="1" applyBorder="1" applyAlignment="1">
      <alignment horizontal="right" vertical="center"/>
    </xf>
    <xf numFmtId="43" fontId="2" fillId="3" borderId="3" xfId="388" applyNumberFormat="1" applyFont="1" applyFill="1" applyBorder="1" applyAlignment="1">
      <alignment horizontal="right" vertical="center"/>
    </xf>
    <xf numFmtId="0" fontId="2" fillId="3" borderId="3" xfId="388" applyFont="1" applyFill="1" applyBorder="1" applyAlignment="1">
      <alignment vertical="center"/>
    </xf>
    <xf numFmtId="43" fontId="2" fillId="0" borderId="8" xfId="388" applyNumberFormat="1" applyFont="1" applyBorder="1" applyAlignment="1">
      <alignment horizontal="center" vertical="center"/>
    </xf>
    <xf numFmtId="43" fontId="2" fillId="0" borderId="7" xfId="388" applyNumberFormat="1" applyFont="1" applyBorder="1" applyAlignment="1">
      <alignment horizontal="right" vertical="center"/>
    </xf>
    <xf numFmtId="0" fontId="6" fillId="0" borderId="9" xfId="406" applyFont="1" applyFill="1" applyBorder="1" applyAlignment="1" applyProtection="1">
      <alignment horizontal="left" vertical="center" indent="1"/>
    </xf>
    <xf numFmtId="226" fontId="2" fillId="0" borderId="3" xfId="388" applyNumberFormat="1" applyFont="1" applyBorder="1" applyAlignment="1">
      <alignment horizontal="left" vertical="center"/>
    </xf>
    <xf numFmtId="57" fontId="2" fillId="5" borderId="3" xfId="388" applyNumberFormat="1" applyFont="1" applyFill="1" applyBorder="1" applyAlignment="1">
      <alignment horizontal="left" vertical="center"/>
    </xf>
    <xf numFmtId="0" fontId="4" fillId="0" borderId="0" xfId="406" applyFont="1" applyAlignment="1" applyProtection="1">
      <alignment horizontal="left" vertical="center"/>
    </xf>
    <xf numFmtId="0" fontId="6" fillId="0" borderId="3" xfId="0" applyFont="1" applyBorder="1" applyAlignment="1">
      <alignment horizontal="left" vertical="center"/>
    </xf>
    <xf numFmtId="0" fontId="6" fillId="0" borderId="3" xfId="0" applyFont="1" applyBorder="1" applyAlignment="1">
      <alignment horizontal="center" vertical="center"/>
    </xf>
    <xf numFmtId="230" fontId="6" fillId="0" borderId="3" xfId="0" applyNumberFormat="1" applyFont="1" applyBorder="1" applyAlignment="1">
      <alignment horizontal="center" vertical="center"/>
    </xf>
    <xf numFmtId="231" fontId="6" fillId="0" borderId="3" xfId="0" applyNumberFormat="1" applyFont="1" applyBorder="1" applyAlignment="1">
      <alignment horizontal="center" vertical="center"/>
    </xf>
    <xf numFmtId="0" fontId="2" fillId="9" borderId="3" xfId="388" applyNumberFormat="1" applyFont="1" applyFill="1" applyBorder="1" applyAlignment="1">
      <alignment horizontal="right" vertical="center"/>
    </xf>
    <xf numFmtId="0" fontId="2" fillId="9" borderId="9" xfId="388" applyNumberFormat="1" applyFont="1" applyFill="1" applyBorder="1" applyAlignment="1">
      <alignment horizontal="right" vertical="center"/>
    </xf>
    <xf numFmtId="43" fontId="6" fillId="0" borderId="3" xfId="426" applyFont="1" applyBorder="1" applyAlignment="1">
      <alignment horizontal="center" vertical="center"/>
    </xf>
    <xf numFmtId="227" fontId="2" fillId="0" borderId="0" xfId="388" applyNumberFormat="1" applyFont="1" applyAlignment="1">
      <alignment vertical="center"/>
    </xf>
    <xf numFmtId="227" fontId="6" fillId="0" borderId="3" xfId="388" applyNumberFormat="1" applyFont="1" applyBorder="1" applyAlignment="1">
      <alignment horizontal="center" vertical="center"/>
    </xf>
    <xf numFmtId="227" fontId="6" fillId="0" borderId="8" xfId="388" applyNumberFormat="1" applyFont="1" applyBorder="1" applyAlignment="1">
      <alignment horizontal="center" vertical="center"/>
    </xf>
    <xf numFmtId="49" fontId="2" fillId="0" borderId="7" xfId="388" applyNumberFormat="1" applyFont="1" applyBorder="1" applyAlignment="1">
      <alignment horizontal="center" vertical="center" wrapText="1"/>
    </xf>
    <xf numFmtId="0" fontId="2" fillId="0" borderId="9" xfId="397" applyNumberFormat="1" applyFont="1" applyFill="1" applyBorder="1" applyAlignment="1">
      <alignment horizontal="right" vertical="center" wrapText="1"/>
    </xf>
    <xf numFmtId="0" fontId="2" fillId="0" borderId="9" xfId="397" applyNumberFormat="1" applyFont="1" applyFill="1" applyBorder="1" applyAlignment="1">
      <alignment horizontal="right" vertical="center"/>
    </xf>
    <xf numFmtId="0" fontId="2" fillId="9" borderId="9" xfId="397" applyNumberFormat="1" applyFont="1" applyFill="1" applyBorder="1" applyAlignment="1">
      <alignment horizontal="right" vertical="center"/>
    </xf>
    <xf numFmtId="43" fontId="2" fillId="0" borderId="3" xfId="397" applyNumberFormat="1" applyFont="1" applyFill="1" applyBorder="1" applyAlignment="1">
      <alignment horizontal="right" vertical="center"/>
    </xf>
    <xf numFmtId="43" fontId="2" fillId="0" borderId="3" xfId="397" applyNumberFormat="1" applyFont="1" applyFill="1" applyBorder="1" applyAlignment="1">
      <alignment horizontal="right" vertical="center" wrapText="1"/>
    </xf>
    <xf numFmtId="43" fontId="2" fillId="9" borderId="3" xfId="397" applyNumberFormat="1" applyFont="1" applyFill="1" applyBorder="1" applyAlignment="1">
      <alignment horizontal="right" vertical="center"/>
    </xf>
    <xf numFmtId="49" fontId="2" fillId="0" borderId="0" xfId="388" applyNumberFormat="1" applyFont="1" applyAlignment="1">
      <alignment horizontal="center" vertical="center"/>
    </xf>
    <xf numFmtId="0" fontId="2" fillId="0" borderId="0" xfId="397" applyFont="1" applyFill="1" applyAlignment="1">
      <alignment vertical="center"/>
    </xf>
    <xf numFmtId="49" fontId="2" fillId="0" borderId="0" xfId="388" applyNumberFormat="1" applyFont="1" applyFill="1" applyAlignment="1">
      <alignment horizontal="center" vertical="center"/>
    </xf>
    <xf numFmtId="49" fontId="2" fillId="0" borderId="14" xfId="388" applyNumberFormat="1" applyFont="1" applyFill="1" applyBorder="1" applyAlignment="1">
      <alignment horizontal="center" vertical="center"/>
    </xf>
    <xf numFmtId="0" fontId="2" fillId="0" borderId="15" xfId="0" applyFont="1" applyFill="1" applyBorder="1" applyAlignment="1">
      <alignment horizontal="center" vertical="center"/>
    </xf>
    <xf numFmtId="225" fontId="2" fillId="0" borderId="15" xfId="388" applyNumberFormat="1" applyFont="1" applyBorder="1" applyAlignment="1">
      <alignment horizontal="left" vertical="center"/>
    </xf>
    <xf numFmtId="0" fontId="2" fillId="0" borderId="15" xfId="397" applyNumberFormat="1" applyFont="1" applyFill="1" applyBorder="1" applyAlignment="1">
      <alignment horizontal="right" vertical="center" wrapText="1"/>
    </xf>
    <xf numFmtId="0" fontId="2" fillId="0" borderId="15" xfId="397" applyNumberFormat="1" applyFont="1" applyFill="1" applyBorder="1" applyAlignment="1">
      <alignment horizontal="right" vertical="center"/>
    </xf>
    <xf numFmtId="0" fontId="2" fillId="0" borderId="15" xfId="388" applyFont="1" applyFill="1" applyBorder="1" applyAlignment="1">
      <alignment vertical="center"/>
    </xf>
    <xf numFmtId="0" fontId="2" fillId="0" borderId="15" xfId="388" applyNumberFormat="1" applyFont="1" applyFill="1" applyBorder="1" applyAlignment="1">
      <alignment horizontal="right" vertical="center"/>
    </xf>
    <xf numFmtId="43" fontId="2" fillId="0" borderId="15" xfId="397" applyNumberFormat="1" applyFont="1" applyFill="1" applyBorder="1" applyAlignment="1">
      <alignment horizontal="right" vertical="center"/>
    </xf>
    <xf numFmtId="49" fontId="2" fillId="0" borderId="12" xfId="388" applyNumberFormat="1" applyFont="1" applyFill="1" applyBorder="1" applyAlignment="1">
      <alignment horizontal="center" vertical="center"/>
    </xf>
    <xf numFmtId="227" fontId="2" fillId="0" borderId="15" xfId="426" applyNumberFormat="1" applyFont="1" applyFill="1" applyBorder="1" applyAlignment="1">
      <alignment horizontal="right" vertical="center"/>
    </xf>
    <xf numFmtId="43" fontId="2" fillId="0" borderId="15" xfId="397" applyNumberFormat="1" applyFont="1" applyFill="1" applyBorder="1" applyAlignment="1">
      <alignment horizontal="right" vertical="center" wrapText="1"/>
    </xf>
    <xf numFmtId="43" fontId="2" fillId="5" borderId="15" xfId="397" applyNumberFormat="1" applyFont="1" applyFill="1" applyBorder="1" applyAlignment="1">
      <alignment horizontal="right" vertical="center"/>
    </xf>
    <xf numFmtId="0" fontId="2" fillId="5" borderId="15" xfId="388" applyNumberFormat="1" applyFont="1" applyFill="1" applyBorder="1" applyAlignment="1">
      <alignment horizontal="right" vertical="center"/>
    </xf>
    <xf numFmtId="43" fontId="2" fillId="5" borderId="15" xfId="388" applyNumberFormat="1" applyFont="1" applyFill="1" applyBorder="1" applyAlignment="1">
      <alignment horizontal="right" vertical="center"/>
    </xf>
    <xf numFmtId="0" fontId="2" fillId="0" borderId="14" xfId="388" applyNumberFormat="1" applyFont="1" applyBorder="1" applyAlignment="1">
      <alignment horizontal="center" vertical="center"/>
    </xf>
    <xf numFmtId="43" fontId="2" fillId="0" borderId="15" xfId="426" applyNumberFormat="1" applyFont="1" applyBorder="1" applyAlignment="1">
      <alignment vertical="center"/>
    </xf>
    <xf numFmtId="49" fontId="2" fillId="0" borderId="15" xfId="426" applyNumberFormat="1" applyFont="1" applyFill="1" applyBorder="1" applyAlignment="1">
      <alignment horizontal="center" vertical="center"/>
    </xf>
    <xf numFmtId="0" fontId="2" fillId="0" borderId="15" xfId="0" applyFont="1" applyBorder="1" applyAlignment="1">
      <alignment horizontal="center" vertical="center"/>
    </xf>
    <xf numFmtId="0" fontId="2" fillId="0" borderId="14" xfId="388" applyNumberFormat="1" applyFont="1" applyFill="1" applyBorder="1" applyAlignment="1">
      <alignment horizontal="center" vertical="center"/>
    </xf>
    <xf numFmtId="43" fontId="2" fillId="0" borderId="15" xfId="426" applyNumberFormat="1" applyFont="1" applyFill="1" applyBorder="1" applyAlignment="1">
      <alignment vertical="center"/>
    </xf>
    <xf numFmtId="49" fontId="2" fillId="0" borderId="15" xfId="388" applyNumberFormat="1" applyFont="1" applyBorder="1" applyAlignment="1">
      <alignment horizontal="center" vertical="center" wrapText="1"/>
    </xf>
    <xf numFmtId="43" fontId="2" fillId="0" borderId="3" xfId="426" applyNumberFormat="1" applyFont="1" applyBorder="1" applyAlignment="1">
      <alignment vertical="center"/>
    </xf>
    <xf numFmtId="0" fontId="2" fillId="0" borderId="3" xfId="0" applyFont="1" applyBorder="1" applyAlignment="1">
      <alignment horizontal="center" vertical="center"/>
    </xf>
    <xf numFmtId="43" fontId="15" fillId="0" borderId="3" xfId="426" applyNumberFormat="1" applyFont="1" applyBorder="1" applyAlignment="1">
      <alignment vertical="center"/>
    </xf>
    <xf numFmtId="49" fontId="2" fillId="0" borderId="3" xfId="426" applyNumberFormat="1" applyFont="1" applyFill="1" applyBorder="1" applyAlignment="1">
      <alignment horizontal="center" vertical="center"/>
    </xf>
    <xf numFmtId="49" fontId="2" fillId="9" borderId="7" xfId="388" applyNumberFormat="1" applyFont="1" applyFill="1" applyBorder="1" applyAlignment="1">
      <alignment horizontal="center" vertical="center" wrapText="1"/>
    </xf>
    <xf numFmtId="0" fontId="2" fillId="9" borderId="9" xfId="397" applyNumberFormat="1" applyFont="1" applyFill="1" applyBorder="1" applyAlignment="1">
      <alignment horizontal="right" vertical="center" wrapText="1"/>
    </xf>
    <xf numFmtId="227" fontId="2" fillId="0" borderId="3" xfId="388" applyNumberFormat="1" applyFont="1" applyBorder="1" applyAlignment="1">
      <alignment vertical="center"/>
    </xf>
    <xf numFmtId="43" fontId="2" fillId="0" borderId="3" xfId="426" applyFont="1" applyFill="1" applyBorder="1" applyAlignment="1">
      <alignment vertical="center"/>
    </xf>
    <xf numFmtId="227" fontId="2" fillId="9" borderId="3" xfId="388" applyNumberFormat="1" applyFont="1" applyFill="1" applyBorder="1" applyAlignment="1">
      <alignment vertical="center"/>
    </xf>
    <xf numFmtId="222" fontId="3" fillId="0" borderId="0" xfId="406" applyNumberFormat="1" applyFill="1" applyAlignment="1" applyProtection="1">
      <alignment horizontal="left" vertical="center" shrinkToFit="1"/>
      <protection locked="0" hidden="1"/>
    </xf>
    <xf numFmtId="49" fontId="2" fillId="0" borderId="11" xfId="388" applyNumberFormat="1" applyFont="1" applyFill="1" applyBorder="1" applyAlignment="1">
      <alignment horizontal="center" vertical="center"/>
    </xf>
    <xf numFmtId="43" fontId="2" fillId="0" borderId="12" xfId="388" applyNumberFormat="1" applyFont="1" applyFill="1" applyBorder="1" applyAlignment="1">
      <alignment horizontal="center" vertical="center"/>
    </xf>
    <xf numFmtId="49" fontId="2" fillId="0" borderId="13" xfId="388" applyNumberFormat="1" applyFont="1" applyFill="1" applyBorder="1" applyAlignment="1">
      <alignment horizontal="center" vertical="center"/>
    </xf>
    <xf numFmtId="49" fontId="2" fillId="0" borderId="15" xfId="388" applyNumberFormat="1" applyFont="1" applyFill="1" applyBorder="1" applyAlignment="1">
      <alignment horizontal="left" vertical="center"/>
    </xf>
    <xf numFmtId="43" fontId="2" fillId="0" borderId="15" xfId="388" applyNumberFormat="1" applyFont="1" applyFill="1" applyBorder="1" applyAlignment="1">
      <alignment horizontal="center" vertical="center"/>
    </xf>
    <xf numFmtId="43" fontId="2" fillId="0" borderId="17" xfId="388" applyNumberFormat="1" applyFont="1" applyFill="1" applyBorder="1" applyAlignment="1">
      <alignment horizontal="center" vertical="center"/>
    </xf>
    <xf numFmtId="43" fontId="2" fillId="0" borderId="18" xfId="388" applyNumberFormat="1" applyFont="1" applyFill="1" applyBorder="1" applyAlignment="1">
      <alignment horizontal="right" vertical="center"/>
    </xf>
    <xf numFmtId="0" fontId="19" fillId="0" borderId="0" xfId="388" applyFont="1" applyAlignment="1">
      <alignment vertical="center"/>
    </xf>
    <xf numFmtId="43" fontId="2" fillId="10" borderId="15" xfId="388" applyNumberFormat="1" applyFont="1" applyFill="1" applyBorder="1" applyAlignment="1">
      <alignment horizontal="right" vertical="center"/>
    </xf>
    <xf numFmtId="227" fontId="2" fillId="0" borderId="0" xfId="388" applyNumberFormat="1" applyFont="1" applyFill="1" applyAlignment="1">
      <alignment vertical="center"/>
    </xf>
    <xf numFmtId="43" fontId="19" fillId="10" borderId="15" xfId="388" applyNumberFormat="1" applyFont="1" applyFill="1" applyBorder="1" applyAlignment="1">
      <alignment horizontal="right" vertical="center"/>
    </xf>
    <xf numFmtId="0" fontId="6" fillId="0" borderId="12" xfId="388" applyFont="1" applyFill="1" applyBorder="1" applyAlignment="1">
      <alignment horizontal="center" vertical="center"/>
    </xf>
    <xf numFmtId="0" fontId="6" fillId="0" borderId="16" xfId="388" applyFont="1" applyBorder="1" applyAlignment="1">
      <alignment vertical="center"/>
    </xf>
    <xf numFmtId="227" fontId="2" fillId="10" borderId="3" xfId="388" applyNumberFormat="1" applyFont="1" applyFill="1" applyBorder="1" applyAlignment="1">
      <alignment horizontal="center" vertical="center"/>
    </xf>
    <xf numFmtId="227" fontId="2" fillId="10" borderId="3" xfId="388" applyNumberFormat="1" applyFont="1" applyFill="1" applyBorder="1" applyAlignment="1">
      <alignment horizontal="center" vertical="center" wrapText="1"/>
    </xf>
    <xf numFmtId="49" fontId="6" fillId="0" borderId="3" xfId="0" applyNumberFormat="1" applyFont="1" applyFill="1" applyBorder="1" applyAlignment="1" applyProtection="1">
      <alignment horizontal="center" vertical="center"/>
      <protection locked="0"/>
    </xf>
    <xf numFmtId="0" fontId="14" fillId="0" borderId="3" xfId="0" applyFont="1" applyBorder="1" applyAlignment="1">
      <alignment horizontal="center"/>
    </xf>
    <xf numFmtId="49" fontId="6" fillId="0" borderId="3" xfId="426" applyNumberFormat="1" applyFont="1" applyFill="1" applyBorder="1" applyAlignment="1">
      <alignment horizontal="center" vertical="center" shrinkToFit="1"/>
    </xf>
    <xf numFmtId="43" fontId="2" fillId="5" borderId="3" xfId="426" applyFont="1" applyFill="1" applyBorder="1" applyAlignment="1" applyProtection="1">
      <alignment vertical="center"/>
      <protection locked="0"/>
    </xf>
    <xf numFmtId="43" fontId="2" fillId="10" borderId="3" xfId="388" applyNumberFormat="1" applyFont="1" applyFill="1" applyBorder="1" applyAlignment="1">
      <alignment horizontal="right" vertical="center"/>
    </xf>
    <xf numFmtId="49" fontId="6" fillId="0" borderId="3" xfId="406" applyNumberFormat="1" applyFont="1" applyBorder="1" applyAlignment="1" applyProtection="1">
      <alignment vertical="center"/>
    </xf>
    <xf numFmtId="0" fontId="6" fillId="0" borderId="11" xfId="388" applyFont="1" applyFill="1" applyBorder="1" applyAlignment="1">
      <alignment horizontal="center" vertical="center"/>
    </xf>
    <xf numFmtId="227" fontId="14" fillId="0" borderId="15" xfId="426" applyNumberFormat="1" applyFont="1" applyBorder="1" applyAlignment="1">
      <alignment horizontal="left" vertical="center"/>
    </xf>
    <xf numFmtId="227" fontId="14" fillId="0" borderId="15" xfId="426" applyNumberFormat="1" applyFont="1" applyBorder="1" applyAlignment="1">
      <alignment horizontal="center" vertical="center"/>
    </xf>
    <xf numFmtId="0" fontId="21" fillId="0" borderId="15" xfId="388" applyFont="1" applyFill="1" applyBorder="1" applyAlignment="1">
      <alignment horizontal="left" vertical="center"/>
    </xf>
    <xf numFmtId="0" fontId="2" fillId="0" borderId="17" xfId="388" applyFont="1" applyFill="1" applyBorder="1" applyAlignment="1">
      <alignment vertical="center"/>
    </xf>
    <xf numFmtId="31" fontId="2" fillId="0" borderId="0" xfId="388" applyNumberFormat="1" applyFont="1" applyFill="1" applyAlignment="1">
      <alignment horizontal="left" vertical="center"/>
    </xf>
    <xf numFmtId="0" fontId="6" fillId="0" borderId="13" xfId="388" applyFont="1" applyFill="1" applyBorder="1" applyAlignment="1">
      <alignment horizontal="center" vertical="center"/>
    </xf>
    <xf numFmtId="0" fontId="1" fillId="0" borderId="0" xfId="388" applyFont="1" applyFill="1" applyAlignment="1" applyProtection="1">
      <alignment vertical="center"/>
    </xf>
    <xf numFmtId="0" fontId="2" fillId="0" borderId="0" xfId="388" applyFont="1" applyFill="1" applyAlignment="1" applyProtection="1">
      <alignment horizontal="center" vertical="center"/>
    </xf>
    <xf numFmtId="0" fontId="2" fillId="0" borderId="0" xfId="388" applyFont="1" applyFill="1" applyAlignment="1" applyProtection="1">
      <alignment vertical="center"/>
    </xf>
    <xf numFmtId="222" fontId="4" fillId="0" borderId="0" xfId="406" applyNumberFormat="1" applyFont="1" applyFill="1" applyAlignment="1" applyProtection="1">
      <alignment horizontal="left" vertical="center" shrinkToFit="1"/>
      <protection hidden="1"/>
    </xf>
    <xf numFmtId="0" fontId="2" fillId="0" borderId="0" xfId="388" applyFont="1" applyFill="1" applyAlignment="1" applyProtection="1">
      <alignment horizontal="center" vertical="center" wrapText="1"/>
    </xf>
    <xf numFmtId="223" fontId="2" fillId="0" borderId="0" xfId="388" applyNumberFormat="1" applyFont="1" applyFill="1" applyAlignment="1" applyProtection="1">
      <alignment horizontal="center" vertical="center"/>
    </xf>
    <xf numFmtId="0" fontId="2" fillId="0" borderId="0" xfId="388" applyNumberFormat="1" applyFont="1" applyFill="1" applyAlignment="1" applyProtection="1">
      <alignment horizontal="center" vertical="center"/>
    </xf>
    <xf numFmtId="223" fontId="2" fillId="0" borderId="0" xfId="388" applyNumberFormat="1" applyFont="1" applyFill="1" applyAlignment="1" applyProtection="1">
      <alignment vertical="center"/>
    </xf>
    <xf numFmtId="0" fontId="6" fillId="0" borderId="11" xfId="388" applyFont="1" applyFill="1" applyBorder="1" applyAlignment="1" applyProtection="1">
      <alignment horizontal="center" vertical="center"/>
    </xf>
    <xf numFmtId="0" fontId="6" fillId="0" borderId="12" xfId="388" applyFont="1" applyFill="1" applyBorder="1" applyAlignment="1" applyProtection="1">
      <alignment horizontal="center" vertical="center"/>
    </xf>
    <xf numFmtId="0" fontId="2" fillId="0" borderId="14" xfId="388" applyFont="1" applyFill="1" applyBorder="1" applyAlignment="1" applyProtection="1">
      <alignment horizontal="center" vertical="center"/>
    </xf>
    <xf numFmtId="0" fontId="2" fillId="0" borderId="15" xfId="388" applyFont="1" applyFill="1" applyBorder="1" applyAlignment="1" applyProtection="1">
      <alignment horizontal="left" vertical="center"/>
    </xf>
    <xf numFmtId="0" fontId="2" fillId="0" borderId="15" xfId="388" applyFont="1" applyFill="1" applyBorder="1" applyAlignment="1" applyProtection="1">
      <alignment horizontal="center" vertical="center"/>
    </xf>
    <xf numFmtId="43" fontId="2" fillId="0" borderId="15" xfId="388" applyNumberFormat="1" applyFont="1" applyFill="1" applyBorder="1" applyAlignment="1" applyProtection="1">
      <alignment horizontal="right" vertical="center"/>
    </xf>
    <xf numFmtId="0" fontId="2" fillId="0" borderId="14" xfId="388" applyFont="1" applyFill="1" applyBorder="1" applyAlignment="1" applyProtection="1">
      <alignment vertical="center"/>
    </xf>
    <xf numFmtId="0" fontId="6" fillId="0" borderId="15" xfId="388" applyFont="1" applyFill="1" applyBorder="1" applyAlignment="1" applyProtection="1">
      <alignment horizontal="left" vertical="center"/>
    </xf>
    <xf numFmtId="0" fontId="2" fillId="0" borderId="17" xfId="388" applyFont="1" applyFill="1" applyBorder="1" applyAlignment="1" applyProtection="1">
      <alignment vertical="center"/>
    </xf>
    <xf numFmtId="43" fontId="2" fillId="0" borderId="17" xfId="388" applyNumberFormat="1" applyFont="1" applyFill="1" applyBorder="1" applyAlignment="1" applyProtection="1">
      <alignment horizontal="right" vertical="center"/>
    </xf>
    <xf numFmtId="0" fontId="2" fillId="0" borderId="17" xfId="388" applyFont="1" applyFill="1" applyBorder="1" applyAlignment="1" applyProtection="1">
      <alignment horizontal="center" vertical="center"/>
    </xf>
    <xf numFmtId="0" fontId="2" fillId="0" borderId="0" xfId="388" applyNumberFormat="1" applyFont="1" applyFill="1" applyAlignment="1" applyProtection="1">
      <alignment vertical="center"/>
    </xf>
    <xf numFmtId="0" fontId="6" fillId="0" borderId="0" xfId="388" applyNumberFormat="1" applyFont="1" applyFill="1" applyAlignment="1" applyProtection="1">
      <alignment horizontal="right" vertical="center"/>
    </xf>
    <xf numFmtId="0" fontId="6" fillId="0" borderId="0" xfId="388" applyFont="1" applyFill="1" applyAlignment="1" applyProtection="1">
      <alignment horizontal="right" vertical="center"/>
    </xf>
    <xf numFmtId="0" fontId="6" fillId="0" borderId="13" xfId="388" applyFont="1" applyFill="1" applyBorder="1" applyAlignment="1" applyProtection="1">
      <alignment horizontal="center" vertical="center"/>
    </xf>
    <xf numFmtId="43" fontId="2" fillId="0" borderId="16" xfId="388" applyNumberFormat="1" applyFont="1" applyFill="1" applyBorder="1" applyAlignment="1" applyProtection="1">
      <alignment horizontal="right" vertical="center"/>
    </xf>
    <xf numFmtId="43" fontId="2" fillId="0" borderId="18" xfId="388" applyNumberFormat="1" applyFont="1" applyFill="1" applyBorder="1" applyAlignment="1" applyProtection="1">
      <alignment horizontal="right" vertical="center"/>
    </xf>
    <xf numFmtId="0" fontId="6" fillId="0" borderId="9" xfId="406" applyFont="1" applyFill="1" applyBorder="1" applyAlignment="1" applyProtection="1">
      <alignment vertical="center"/>
    </xf>
    <xf numFmtId="49" fontId="6" fillId="0" borderId="9" xfId="406" applyNumberFormat="1" applyFont="1" applyFill="1" applyBorder="1" applyAlignment="1" applyProtection="1">
      <alignment horizontal="left" vertical="center"/>
    </xf>
    <xf numFmtId="0" fontId="2" fillId="0" borderId="9" xfId="388" applyFont="1" applyFill="1" applyBorder="1" applyAlignment="1">
      <alignment vertical="center"/>
    </xf>
    <xf numFmtId="0" fontId="16" fillId="0" borderId="0" xfId="388" applyFont="1" applyFill="1" applyBorder="1" applyAlignment="1">
      <alignment horizontal="left" vertical="center"/>
    </xf>
    <xf numFmtId="0" fontId="16" fillId="0" borderId="11" xfId="388" applyFont="1" applyFill="1" applyBorder="1" applyAlignment="1">
      <alignment horizontal="center" vertical="center"/>
    </xf>
    <xf numFmtId="0" fontId="16" fillId="0" borderId="12" xfId="388" applyFont="1" applyFill="1" applyBorder="1" applyAlignment="1">
      <alignment horizontal="center" vertical="center"/>
    </xf>
    <xf numFmtId="0" fontId="2" fillId="0" borderId="14" xfId="388" applyFont="1" applyFill="1" applyBorder="1" applyAlignment="1">
      <alignment vertical="center"/>
    </xf>
    <xf numFmtId="0" fontId="16" fillId="0" borderId="17" xfId="388" applyFont="1" applyFill="1" applyBorder="1" applyAlignment="1">
      <alignment vertical="center"/>
    </xf>
    <xf numFmtId="0" fontId="16" fillId="0" borderId="0" xfId="388" applyFont="1" applyFill="1" applyBorder="1" applyAlignment="1">
      <alignment horizontal="right" vertical="center"/>
    </xf>
    <xf numFmtId="0" fontId="16" fillId="0" borderId="13" xfId="388" applyFont="1" applyFill="1" applyBorder="1" applyAlignment="1">
      <alignment horizontal="center" vertical="center"/>
    </xf>
    <xf numFmtId="0" fontId="7" fillId="0" borderId="0" xfId="388" applyFont="1" applyFill="1" applyAlignment="1">
      <alignment vertical="center"/>
    </xf>
    <xf numFmtId="0" fontId="2" fillId="0" borderId="0" xfId="388" applyFont="1" applyFill="1" applyAlignment="1"/>
    <xf numFmtId="0" fontId="12" fillId="0" borderId="12" xfId="388" applyFont="1" applyFill="1" applyBorder="1" applyAlignment="1">
      <alignment horizontal="center" vertical="center"/>
    </xf>
    <xf numFmtId="0" fontId="22" fillId="0" borderId="15" xfId="406" applyFont="1" applyFill="1" applyBorder="1" applyAlignment="1" applyProtection="1">
      <alignment horizontal="left" vertical="center"/>
    </xf>
    <xf numFmtId="43" fontId="7" fillId="0" borderId="15" xfId="388" applyNumberFormat="1" applyFont="1" applyFill="1" applyBorder="1" applyAlignment="1">
      <alignment horizontal="right" vertical="center"/>
    </xf>
    <xf numFmtId="43" fontId="7" fillId="0" borderId="16" xfId="388" applyNumberFormat="1" applyFont="1" applyFill="1" applyBorder="1" applyAlignment="1">
      <alignment horizontal="right" vertical="center"/>
    </xf>
    <xf numFmtId="43" fontId="7" fillId="0" borderId="9" xfId="388" applyNumberFormat="1" applyFont="1" applyFill="1" applyBorder="1" applyAlignment="1">
      <alignment horizontal="right" vertical="center"/>
    </xf>
    <xf numFmtId="0" fontId="12" fillId="0" borderId="15" xfId="406" applyFont="1" applyFill="1" applyBorder="1" applyAlignment="1" applyProtection="1">
      <alignment horizontal="left" vertical="center" indent="1"/>
    </xf>
    <xf numFmtId="0" fontId="22" fillId="0" borderId="15" xfId="388" applyFont="1" applyFill="1" applyBorder="1" applyAlignment="1">
      <alignment horizontal="left" vertical="center"/>
    </xf>
    <xf numFmtId="0" fontId="22" fillId="0" borderId="17" xfId="388" applyFont="1" applyFill="1" applyBorder="1" applyAlignment="1">
      <alignment horizontal="left" vertical="center"/>
    </xf>
    <xf numFmtId="43" fontId="7" fillId="0" borderId="17" xfId="388" applyNumberFormat="1" applyFont="1" applyFill="1" applyBorder="1" applyAlignment="1">
      <alignment horizontal="right" vertical="center"/>
    </xf>
    <xf numFmtId="43" fontId="7" fillId="0" borderId="18" xfId="388" applyNumberFormat="1" applyFont="1" applyFill="1" applyBorder="1" applyAlignment="1">
      <alignment horizontal="right" vertical="center"/>
    </xf>
    <xf numFmtId="0" fontId="23" fillId="0" borderId="0" xfId="138" applyFont="1" applyFill="1" applyAlignment="1">
      <alignment horizontal="center" vertical="center"/>
    </xf>
    <xf numFmtId="43" fontId="6" fillId="0" borderId="3" xfId="428" applyFont="1" applyFill="1" applyBorder="1" applyAlignment="1">
      <alignment horizontal="center" vertical="center"/>
    </xf>
    <xf numFmtId="43" fontId="7" fillId="0" borderId="3" xfId="428" applyFont="1" applyFill="1" applyBorder="1" applyAlignment="1">
      <alignment vertical="center"/>
    </xf>
    <xf numFmtId="43" fontId="7" fillId="0" borderId="9" xfId="138" applyNumberFormat="1" applyFont="1" applyFill="1" applyBorder="1" applyAlignment="1">
      <alignment horizontal="right" vertical="center"/>
    </xf>
    <xf numFmtId="43" fontId="2" fillId="0" borderId="3" xfId="428" applyFont="1" applyFill="1" applyBorder="1" applyAlignment="1">
      <alignment vertical="center"/>
    </xf>
    <xf numFmtId="232" fontId="2" fillId="0" borderId="0" xfId="388" applyNumberFormat="1" applyFont="1" applyFill="1" applyAlignment="1">
      <alignment vertical="center"/>
    </xf>
    <xf numFmtId="0" fontId="12" fillId="0" borderId="3" xfId="388" applyFont="1" applyFill="1" applyBorder="1" applyAlignment="1">
      <alignment horizontal="center" vertical="center"/>
    </xf>
    <xf numFmtId="0" fontId="12" fillId="0" borderId="3" xfId="406" applyFont="1" applyFill="1" applyBorder="1" applyAlignment="1" applyProtection="1">
      <alignment horizontal="left" vertical="center"/>
    </xf>
    <xf numFmtId="0" fontId="16" fillId="0" borderId="3" xfId="406" applyFont="1" applyFill="1" applyBorder="1" applyAlignment="1" applyProtection="1">
      <alignment horizontal="left" vertical="center" indent="1"/>
    </xf>
    <xf numFmtId="0" fontId="16" fillId="0" borderId="3" xfId="406" applyFont="1" applyFill="1" applyBorder="1" applyAlignment="1" applyProtection="1">
      <alignment horizontal="left" vertical="center" indent="2"/>
    </xf>
    <xf numFmtId="0" fontId="12" fillId="0" borderId="3" xfId="406" applyFont="1" applyFill="1" applyBorder="1" applyAlignment="1" applyProtection="1">
      <alignment horizontal="left" vertical="center" indent="1"/>
    </xf>
    <xf numFmtId="0" fontId="12" fillId="0" borderId="3" xfId="406" applyFont="1" applyFill="1" applyBorder="1" applyAlignment="1" applyProtection="1">
      <alignment horizontal="center" vertical="center"/>
    </xf>
    <xf numFmtId="43" fontId="2" fillId="0" borderId="9" xfId="138" applyNumberFormat="1" applyFont="1" applyFill="1" applyBorder="1" applyAlignment="1">
      <alignment horizontal="right" vertical="center"/>
    </xf>
    <xf numFmtId="0" fontId="9" fillId="0" borderId="0" xfId="388" applyFont="1" applyFill="1" applyAlignment="1">
      <alignment vertical="center"/>
    </xf>
    <xf numFmtId="0" fontId="25" fillId="0" borderId="0" xfId="388" applyFont="1" applyFill="1" applyAlignment="1">
      <alignment horizontal="center" vertical="center"/>
    </xf>
    <xf numFmtId="0" fontId="25" fillId="0" borderId="0" xfId="388" applyFont="1" applyFill="1" applyAlignment="1">
      <alignment vertical="center"/>
    </xf>
    <xf numFmtId="0" fontId="26" fillId="0" borderId="0" xfId="388" applyFont="1" applyFill="1" applyAlignment="1">
      <alignment vertical="center"/>
    </xf>
    <xf numFmtId="0" fontId="27" fillId="0" borderId="0" xfId="388" applyFont="1" applyFill="1" applyAlignment="1">
      <alignment vertical="center"/>
    </xf>
    <xf numFmtId="222" fontId="3" fillId="0" borderId="0" xfId="406" applyNumberFormat="1" applyFont="1" applyFill="1" applyAlignment="1" applyProtection="1">
      <alignment horizontal="left" vertical="center" shrinkToFit="1"/>
      <protection locked="0" hidden="1"/>
    </xf>
    <xf numFmtId="223" fontId="9" fillId="0" borderId="0" xfId="388" applyNumberFormat="1" applyFont="1" applyFill="1" applyAlignment="1">
      <alignment horizontal="center" vertical="center"/>
    </xf>
    <xf numFmtId="223" fontId="11" fillId="0" borderId="0" xfId="388" applyNumberFormat="1" applyFont="1" applyFill="1" applyAlignment="1">
      <alignment horizontal="center" vertical="center"/>
    </xf>
    <xf numFmtId="223" fontId="9" fillId="0" borderId="0" xfId="388" applyNumberFormat="1" applyFont="1" applyFill="1" applyAlignment="1">
      <alignment vertical="center"/>
    </xf>
    <xf numFmtId="0" fontId="11" fillId="0" borderId="0" xfId="388" applyFont="1" applyFill="1" applyAlignment="1">
      <alignment horizontal="right" vertical="center"/>
    </xf>
    <xf numFmtId="0" fontId="31" fillId="0" borderId="12" xfId="388" applyFont="1" applyFill="1" applyBorder="1" applyAlignment="1">
      <alignment horizontal="center" vertical="center"/>
    </xf>
    <xf numFmtId="0" fontId="31" fillId="0" borderId="13" xfId="388" applyFont="1" applyFill="1" applyBorder="1" applyAlignment="1">
      <alignment horizontal="center" vertical="center"/>
    </xf>
    <xf numFmtId="0" fontId="25" fillId="0" borderId="15" xfId="388" applyFont="1" applyFill="1" applyBorder="1" applyAlignment="1">
      <alignment horizontal="center" vertical="center"/>
    </xf>
    <xf numFmtId="0" fontId="25" fillId="0" borderId="16" xfId="388" applyFont="1" applyFill="1" applyBorder="1" applyAlignment="1">
      <alignment horizontal="center" vertical="center"/>
    </xf>
    <xf numFmtId="0" fontId="11" fillId="0" borderId="15" xfId="406" applyFont="1" applyFill="1" applyBorder="1" applyAlignment="1" applyProtection="1">
      <alignment vertical="center"/>
    </xf>
    <xf numFmtId="43" fontId="30" fillId="0" borderId="15" xfId="388" applyNumberFormat="1" applyFont="1" applyFill="1" applyBorder="1" applyAlignment="1">
      <alignment horizontal="center" vertical="center"/>
    </xf>
    <xf numFmtId="43" fontId="25" fillId="0" borderId="15" xfId="388" applyNumberFormat="1" applyFont="1" applyFill="1" applyBorder="1" applyAlignment="1">
      <alignment horizontal="right" vertical="center"/>
    </xf>
    <xf numFmtId="43" fontId="25" fillId="0" borderId="16" xfId="388" applyNumberFormat="1" applyFont="1" applyFill="1" applyBorder="1" applyAlignment="1">
      <alignment horizontal="right" vertical="center"/>
    </xf>
    <xf numFmtId="0" fontId="11" fillId="0" borderId="15" xfId="406" applyFont="1" applyFill="1" applyBorder="1" applyAlignment="1" applyProtection="1">
      <alignment horizontal="left" vertical="center"/>
    </xf>
    <xf numFmtId="0" fontId="32" fillId="0" borderId="15" xfId="406" applyFont="1" applyFill="1" applyBorder="1" applyAlignment="1" applyProtection="1">
      <alignment horizontal="center" vertical="center"/>
    </xf>
    <xf numFmtId="43" fontId="33" fillId="0" borderId="15" xfId="388" applyNumberFormat="1" applyFont="1" applyFill="1" applyBorder="1" applyAlignment="1">
      <alignment horizontal="center" vertical="center"/>
    </xf>
    <xf numFmtId="43" fontId="26" fillId="0" borderId="16" xfId="388" applyNumberFormat="1" applyFont="1" applyFill="1" applyBorder="1" applyAlignment="1">
      <alignment horizontal="right" vertical="center"/>
    </xf>
    <xf numFmtId="43" fontId="26" fillId="0" borderId="15" xfId="388" applyNumberFormat="1" applyFont="1" applyFill="1" applyBorder="1" applyAlignment="1">
      <alignment horizontal="right" vertical="center"/>
    </xf>
    <xf numFmtId="0" fontId="32" fillId="0" borderId="17" xfId="406" applyFont="1" applyFill="1" applyBorder="1" applyAlignment="1" applyProtection="1">
      <alignment horizontal="center" vertical="center"/>
    </xf>
    <xf numFmtId="43" fontId="26" fillId="0" borderId="17" xfId="388" applyNumberFormat="1" applyFont="1" applyFill="1" applyBorder="1" applyAlignment="1">
      <alignment horizontal="right" vertical="center"/>
    </xf>
    <xf numFmtId="43" fontId="26" fillId="0" borderId="18" xfId="388" applyNumberFormat="1" applyFont="1" applyFill="1" applyBorder="1" applyAlignment="1">
      <alignment horizontal="right" vertical="center"/>
    </xf>
    <xf numFmtId="0" fontId="35" fillId="0" borderId="0" xfId="388" applyFont="1" applyFill="1" applyAlignment="1">
      <alignment vertical="center"/>
    </xf>
    <xf numFmtId="0" fontId="27" fillId="0" borderId="0" xfId="388" applyNumberFormat="1" applyFont="1" applyFill="1" applyAlignment="1">
      <alignment vertical="center"/>
    </xf>
    <xf numFmtId="233" fontId="36" fillId="0" borderId="0" xfId="348" applyNumberFormat="1" applyFont="1" applyFill="1" applyAlignment="1" applyProtection="1">
      <alignment horizontal="left" vertical="center"/>
      <protection locked="0"/>
    </xf>
    <xf numFmtId="233" fontId="7" fillId="0" borderId="0" xfId="348" applyNumberFormat="1" applyFont="1" applyFill="1" applyAlignment="1" applyProtection="1">
      <alignment horizontal="center" vertical="center"/>
      <protection locked="0"/>
    </xf>
    <xf numFmtId="233" fontId="2" fillId="0" borderId="0" xfId="348" applyNumberFormat="1" applyFont="1" applyFill="1" applyAlignment="1" applyProtection="1">
      <alignment horizontal="center" vertical="center"/>
      <protection locked="0"/>
    </xf>
    <xf numFmtId="233" fontId="2" fillId="0" borderId="0" xfId="348" applyNumberFormat="1" applyFont="1" applyFill="1" applyAlignment="1" applyProtection="1">
      <alignment horizontal="left" vertical="center"/>
      <protection locked="0"/>
    </xf>
    <xf numFmtId="234" fontId="2" fillId="0" borderId="0" xfId="348" applyNumberFormat="1" applyFont="1" applyFill="1" applyAlignment="1" applyProtection="1">
      <alignment horizontal="left" vertical="center"/>
      <protection locked="0"/>
    </xf>
    <xf numFmtId="233" fontId="2" fillId="0" borderId="0" xfId="348" applyNumberFormat="1" applyFont="1" applyFill="1" applyAlignment="1" applyProtection="1">
      <alignment horizontal="right" vertical="center"/>
      <protection locked="0"/>
    </xf>
    <xf numFmtId="233" fontId="4" fillId="0" borderId="0" xfId="406" applyNumberFormat="1" applyFont="1" applyFill="1" applyBorder="1" applyAlignment="1" applyProtection="1">
      <alignment horizontal="left" vertical="center"/>
      <protection locked="0"/>
    </xf>
    <xf numFmtId="233" fontId="36" fillId="0" borderId="0" xfId="348" applyNumberFormat="1" applyFont="1" applyFill="1" applyBorder="1" applyAlignment="1" applyProtection="1">
      <alignment horizontal="center" vertical="center"/>
      <protection locked="0"/>
    </xf>
    <xf numFmtId="233" fontId="7" fillId="0" borderId="0" xfId="348" applyNumberFormat="1" applyFont="1" applyFill="1" applyAlignment="1" applyProtection="1">
      <alignment horizontal="left" vertical="center"/>
      <protection locked="0"/>
    </xf>
    <xf numFmtId="233" fontId="24" fillId="0" borderId="3" xfId="348" applyNumberFormat="1" applyFont="1" applyFill="1" applyBorder="1" applyAlignment="1" applyProtection="1">
      <alignment horizontal="center" vertical="center"/>
      <protection locked="0"/>
    </xf>
    <xf numFmtId="233" fontId="24" fillId="0" borderId="8" xfId="348" applyNumberFormat="1" applyFont="1" applyFill="1" applyBorder="1" applyAlignment="1" applyProtection="1">
      <alignment horizontal="center" vertical="center"/>
      <protection locked="0"/>
    </xf>
    <xf numFmtId="233" fontId="24" fillId="0" borderId="9" xfId="348" applyNumberFormat="1" applyFont="1" applyFill="1" applyBorder="1" applyAlignment="1" applyProtection="1">
      <alignment horizontal="center" vertical="center"/>
      <protection locked="0"/>
    </xf>
    <xf numFmtId="233" fontId="2" fillId="0" borderId="19" xfId="398" applyNumberFormat="1" applyFont="1" applyFill="1" applyBorder="1" applyAlignment="1" applyProtection="1">
      <alignment vertical="center"/>
      <protection locked="0"/>
    </xf>
    <xf numFmtId="234" fontId="2" fillId="0" borderId="3" xfId="348" applyNumberFormat="1" applyFont="1" applyFill="1" applyBorder="1" applyAlignment="1" applyProtection="1">
      <alignment horizontal="center" vertical="center"/>
      <protection locked="0"/>
    </xf>
    <xf numFmtId="227" fontId="2" fillId="0" borderId="7" xfId="348" applyNumberFormat="1" applyFont="1" applyFill="1" applyBorder="1" applyAlignment="1" applyProtection="1">
      <alignment horizontal="right" vertical="center"/>
      <protection locked="0"/>
    </xf>
    <xf numFmtId="227" fontId="2" fillId="0" borderId="8" xfId="348" applyNumberFormat="1" applyFont="1" applyFill="1" applyBorder="1" applyAlignment="1" applyProtection="1">
      <alignment horizontal="left" vertical="center"/>
      <protection locked="0"/>
    </xf>
    <xf numFmtId="227" fontId="6" fillId="0" borderId="9" xfId="348" applyNumberFormat="1" applyFont="1" applyFill="1" applyBorder="1" applyAlignment="1" applyProtection="1">
      <alignment horizontal="left" vertical="center"/>
      <protection locked="0"/>
    </xf>
    <xf numFmtId="227" fontId="2" fillId="0" borderId="3" xfId="348" applyNumberFormat="1" applyFont="1" applyFill="1" applyBorder="1" applyAlignment="1" applyProtection="1">
      <alignment horizontal="right" vertical="center"/>
      <protection locked="0"/>
    </xf>
    <xf numFmtId="233" fontId="2" fillId="0" borderId="22" xfId="348" applyNumberFormat="1" applyFont="1" applyFill="1" applyBorder="1" applyAlignment="1" applyProtection="1">
      <alignment horizontal="left" vertical="center" indent="1"/>
      <protection locked="0"/>
    </xf>
    <xf numFmtId="235" fontId="16" fillId="0" borderId="3" xfId="0" applyNumberFormat="1" applyFont="1" applyBorder="1" applyAlignment="1">
      <alignment horizontal="right" vertical="center"/>
    </xf>
    <xf numFmtId="227" fontId="2" fillId="0" borderId="3" xfId="346" applyNumberFormat="1" applyFont="1" applyFill="1" applyBorder="1" applyAlignment="1" applyProtection="1">
      <alignment horizontal="right" vertical="center"/>
      <protection locked="0"/>
    </xf>
    <xf numFmtId="233" fontId="7" fillId="0" borderId="22" xfId="348" applyNumberFormat="1" applyFont="1" applyFill="1" applyBorder="1" applyAlignment="1" applyProtection="1">
      <alignment horizontal="center" vertical="center"/>
      <protection locked="0"/>
    </xf>
    <xf numFmtId="233" fontId="2" fillId="0" borderId="22" xfId="348" applyNumberFormat="1" applyFont="1" applyFill="1" applyBorder="1" applyAlignment="1" applyProtection="1">
      <alignment horizontal="left" vertical="center"/>
      <protection locked="0"/>
    </xf>
    <xf numFmtId="227" fontId="7" fillId="0" borderId="9" xfId="348" applyNumberFormat="1" applyFont="1" applyFill="1" applyBorder="1" applyAlignment="1" applyProtection="1">
      <alignment horizontal="center" vertical="center"/>
      <protection locked="0"/>
    </xf>
    <xf numFmtId="227" fontId="2" fillId="0" borderId="9" xfId="348" applyNumberFormat="1" applyFont="1" applyFill="1" applyBorder="1" applyAlignment="1" applyProtection="1">
      <alignment horizontal="left" vertical="center"/>
      <protection locked="0"/>
    </xf>
    <xf numFmtId="227" fontId="7" fillId="4" borderId="9" xfId="348" applyNumberFormat="1" applyFont="1" applyFill="1" applyBorder="1" applyAlignment="1" applyProtection="1">
      <alignment horizontal="center" vertical="center"/>
      <protection locked="0"/>
    </xf>
    <xf numFmtId="234" fontId="2" fillId="4" borderId="3" xfId="348" applyNumberFormat="1" applyFont="1" applyFill="1" applyBorder="1" applyAlignment="1" applyProtection="1">
      <alignment horizontal="center" vertical="center"/>
      <protection locked="0"/>
    </xf>
    <xf numFmtId="227" fontId="7" fillId="4" borderId="3" xfId="348" applyNumberFormat="1" applyFont="1" applyFill="1" applyBorder="1" applyAlignment="1" applyProtection="1">
      <alignment horizontal="right" vertical="center"/>
      <protection locked="0"/>
    </xf>
    <xf numFmtId="233" fontId="2" fillId="0" borderId="3" xfId="348" applyNumberFormat="1" applyFont="1" applyFill="1" applyBorder="1" applyAlignment="1" applyProtection="1">
      <alignment horizontal="right" vertical="center"/>
      <protection locked="0"/>
    </xf>
    <xf numFmtId="235" fontId="12" fillId="0" borderId="3" xfId="0" applyNumberFormat="1" applyFont="1" applyBorder="1" applyAlignment="1">
      <alignment horizontal="right" vertical="center"/>
    </xf>
    <xf numFmtId="227" fontId="24" fillId="4" borderId="5" xfId="398" applyNumberFormat="1" applyFont="1" applyFill="1" applyBorder="1" applyAlignment="1" applyProtection="1">
      <alignment horizontal="center" vertical="center"/>
      <protection locked="0"/>
    </xf>
    <xf numFmtId="227" fontId="7" fillId="4" borderId="3" xfId="346" applyNumberFormat="1" applyFont="1" applyFill="1" applyBorder="1" applyAlignment="1" applyProtection="1">
      <alignment horizontal="right" vertical="center"/>
      <protection locked="0"/>
    </xf>
    <xf numFmtId="233" fontId="7" fillId="4" borderId="19" xfId="398" applyNumberFormat="1" applyFont="1" applyFill="1" applyBorder="1" applyAlignment="1" applyProtection="1">
      <alignment horizontal="center" vertical="center"/>
      <protection locked="0"/>
    </xf>
    <xf numFmtId="227" fontId="7" fillId="4" borderId="2" xfId="348" applyNumberFormat="1" applyFont="1" applyFill="1" applyBorder="1" applyAlignment="1" applyProtection="1">
      <alignment horizontal="right" vertical="center"/>
      <protection locked="0"/>
    </xf>
    <xf numFmtId="227" fontId="7" fillId="4" borderId="8" xfId="348" applyNumberFormat="1" applyFont="1" applyFill="1" applyBorder="1" applyAlignment="1" applyProtection="1">
      <alignment horizontal="left" vertical="center"/>
      <protection locked="0"/>
    </xf>
    <xf numFmtId="233" fontId="2" fillId="0" borderId="19" xfId="348" applyNumberFormat="1" applyFont="1" applyFill="1" applyBorder="1" applyAlignment="1" applyProtection="1">
      <alignment horizontal="left" vertical="center"/>
      <protection locked="0"/>
    </xf>
    <xf numFmtId="233" fontId="6" fillId="0" borderId="0" xfId="348" applyNumberFormat="1" applyFont="1" applyFill="1" applyBorder="1" applyAlignment="1" applyProtection="1">
      <alignment horizontal="left" vertical="center"/>
      <protection locked="0"/>
    </xf>
    <xf numFmtId="233" fontId="6" fillId="0" borderId="0" xfId="348" applyNumberFormat="1" applyFont="1" applyFill="1" applyAlignment="1" applyProtection="1">
      <alignment horizontal="left" vertical="center"/>
      <protection locked="0"/>
    </xf>
    <xf numFmtId="233" fontId="6" fillId="0" borderId="0" xfId="348" applyNumberFormat="1" applyFont="1" applyFill="1" applyBorder="1" applyAlignment="1" applyProtection="1">
      <alignment horizontal="right" vertical="center"/>
      <protection locked="0"/>
    </xf>
    <xf numFmtId="233" fontId="24" fillId="0" borderId="0" xfId="348" applyNumberFormat="1" applyFont="1" applyFill="1" applyAlignment="1" applyProtection="1">
      <alignment horizontal="left" vertical="center"/>
      <protection locked="0"/>
    </xf>
    <xf numFmtId="0" fontId="12" fillId="0" borderId="3" xfId="0" applyFont="1" applyBorder="1" applyAlignment="1">
      <alignment horizontal="left" vertical="center"/>
    </xf>
    <xf numFmtId="227" fontId="2" fillId="0" borderId="3" xfId="348" applyNumberFormat="1" applyFont="1" applyFill="1" applyBorder="1" applyAlignment="1" applyProtection="1">
      <alignment horizontal="left" vertical="center"/>
      <protection locked="0"/>
    </xf>
    <xf numFmtId="227" fontId="6" fillId="0" borderId="3" xfId="348" applyNumberFormat="1" applyFont="1" applyFill="1" applyBorder="1" applyAlignment="1" applyProtection="1">
      <alignment horizontal="left" vertical="center"/>
      <protection locked="0"/>
    </xf>
    <xf numFmtId="227" fontId="7" fillId="0" borderId="3" xfId="348" applyNumberFormat="1" applyFont="1" applyFill="1" applyBorder="1" applyAlignment="1" applyProtection="1">
      <alignment horizontal="left" vertical="center"/>
      <protection locked="0"/>
    </xf>
    <xf numFmtId="227" fontId="7" fillId="0" borderId="3" xfId="346" applyNumberFormat="1" applyFont="1" applyFill="1" applyBorder="1" applyAlignment="1" applyProtection="1">
      <alignment horizontal="left" vertical="center"/>
      <protection locked="0"/>
    </xf>
    <xf numFmtId="0" fontId="36" fillId="0" borderId="0" xfId="398" applyFont="1" applyAlignment="1" applyProtection="1">
      <alignment vertical="center"/>
      <protection locked="0"/>
    </xf>
    <xf numFmtId="0" fontId="2" fillId="0" borderId="0" xfId="398" applyFont="1" applyAlignment="1" applyProtection="1">
      <alignment horizontal="center" vertical="center"/>
      <protection locked="0"/>
    </xf>
    <xf numFmtId="0" fontId="7" fillId="0" borderId="0" xfId="393" applyFont="1" applyAlignment="1" applyProtection="1">
      <alignment vertical="center"/>
      <protection locked="0"/>
    </xf>
    <xf numFmtId="0" fontId="2" fillId="0" borderId="0" xfId="393" applyFont="1" applyAlignment="1" applyProtection="1">
      <alignment vertical="center"/>
      <protection locked="0"/>
    </xf>
    <xf numFmtId="0" fontId="2" fillId="0" borderId="0" xfId="393" applyFont="1" applyAlignment="1" applyProtection="1">
      <alignment horizontal="left" vertical="center"/>
      <protection locked="0"/>
    </xf>
    <xf numFmtId="0" fontId="2" fillId="0" borderId="0" xfId="398" applyFont="1" applyAlignment="1" applyProtection="1">
      <alignment vertical="center"/>
      <protection locked="0"/>
    </xf>
    <xf numFmtId="0" fontId="4" fillId="0" borderId="0" xfId="406" applyFont="1" applyAlignment="1" applyProtection="1">
      <alignment horizontal="left" vertical="center"/>
      <protection locked="0"/>
    </xf>
    <xf numFmtId="0" fontId="36" fillId="0" borderId="0" xfId="393" applyFont="1" applyAlignment="1" applyProtection="1">
      <alignment horizontal="center" vertical="center"/>
      <protection locked="0"/>
    </xf>
    <xf numFmtId="0" fontId="23" fillId="0" borderId="0" xfId="393" applyFont="1" applyAlignment="1" applyProtection="1">
      <alignment horizontal="left" vertical="center"/>
      <protection locked="0"/>
    </xf>
    <xf numFmtId="0" fontId="2" fillId="0" borderId="0" xfId="393" applyFont="1" applyAlignment="1" applyProtection="1">
      <alignment horizontal="center" vertical="center"/>
      <protection locked="0"/>
    </xf>
    <xf numFmtId="0" fontId="24" fillId="0" borderId="23" xfId="393" applyFont="1" applyBorder="1" applyAlignment="1" applyProtection="1">
      <alignment horizontal="center" vertical="center"/>
      <protection locked="0"/>
    </xf>
    <xf numFmtId="0" fontId="24" fillId="0" borderId="3" xfId="393" applyFont="1" applyBorder="1" applyAlignment="1" applyProtection="1">
      <alignment horizontal="center" vertical="center"/>
      <protection locked="0"/>
    </xf>
    <xf numFmtId="0" fontId="24" fillId="0" borderId="24" xfId="393" applyFont="1" applyBorder="1" applyAlignment="1" applyProtection="1">
      <alignment horizontal="center" vertical="center"/>
      <protection locked="0"/>
    </xf>
    <xf numFmtId="0" fontId="24" fillId="0" borderId="3" xfId="398" applyFont="1" applyBorder="1" applyAlignment="1" applyProtection="1">
      <alignment horizontal="center" vertical="center"/>
      <protection locked="0"/>
    </xf>
    <xf numFmtId="0" fontId="2" fillId="0" borderId="3" xfId="398" applyFont="1" applyBorder="1" applyAlignment="1" applyProtection="1">
      <alignment vertical="center"/>
      <protection locked="0"/>
    </xf>
    <xf numFmtId="0" fontId="24" fillId="0" borderId="24" xfId="398" applyFont="1" applyBorder="1" applyAlignment="1" applyProtection="1">
      <alignment horizontal="center" vertical="center"/>
      <protection locked="0"/>
    </xf>
    <xf numFmtId="0" fontId="2" fillId="0" borderId="3" xfId="398" applyFont="1" applyBorder="1" applyAlignment="1" applyProtection="1">
      <alignment horizontal="center" vertical="center"/>
      <protection locked="0"/>
    </xf>
    <xf numFmtId="0" fontId="7" fillId="0" borderId="3" xfId="398" applyFont="1" applyBorder="1" applyAlignment="1" applyProtection="1">
      <alignment horizontal="center" vertical="center"/>
      <protection locked="0"/>
    </xf>
    <xf numFmtId="0" fontId="6" fillId="0" borderId="3" xfId="398" applyFont="1" applyBorder="1" applyAlignment="1" applyProtection="1">
      <alignment vertical="center"/>
      <protection locked="0"/>
    </xf>
    <xf numFmtId="0" fontId="2" fillId="0" borderId="3" xfId="398" applyFont="1" applyFill="1" applyBorder="1" applyAlignment="1" applyProtection="1">
      <alignment vertical="center"/>
      <protection locked="0"/>
    </xf>
    <xf numFmtId="0" fontId="24" fillId="0" borderId="3" xfId="398" applyFont="1" applyBorder="1" applyAlignment="1" applyProtection="1">
      <alignment vertical="center"/>
      <protection locked="0"/>
    </xf>
    <xf numFmtId="0" fontId="24" fillId="0" borderId="25" xfId="398" applyFont="1" applyBorder="1" applyAlignment="1" applyProtection="1">
      <alignment horizontal="center" vertical="center"/>
      <protection locked="0"/>
    </xf>
    <xf numFmtId="31" fontId="2" fillId="0" borderId="2" xfId="398" applyNumberFormat="1" applyFont="1" applyBorder="1" applyAlignment="1" applyProtection="1">
      <alignment vertical="center"/>
      <protection locked="0"/>
    </xf>
    <xf numFmtId="0" fontId="24" fillId="0" borderId="2" xfId="393" applyFont="1" applyBorder="1" applyAlignment="1" applyProtection="1">
      <alignment horizontal="center" vertical="center"/>
      <protection locked="0"/>
    </xf>
    <xf numFmtId="0" fontId="2" fillId="0" borderId="2" xfId="398" applyFont="1" applyBorder="1" applyAlignment="1" applyProtection="1">
      <alignment vertical="center"/>
      <protection locked="0"/>
    </xf>
    <xf numFmtId="0" fontId="24" fillId="0" borderId="2" xfId="398" applyFont="1" applyBorder="1" applyAlignment="1" applyProtection="1">
      <alignment vertical="center"/>
      <protection locked="0"/>
    </xf>
    <xf numFmtId="58" fontId="2" fillId="0" borderId="2" xfId="398" applyNumberFormat="1" applyFont="1" applyBorder="1" applyAlignment="1" applyProtection="1">
      <alignment vertical="center"/>
      <protection locked="0"/>
    </xf>
    <xf numFmtId="0" fontId="24" fillId="0" borderId="2" xfId="398" applyFont="1" applyBorder="1" applyAlignment="1" applyProtection="1">
      <alignment horizontal="center" vertical="center"/>
      <protection locked="0"/>
    </xf>
    <xf numFmtId="0" fontId="2" fillId="0" borderId="24" xfId="398" applyFont="1" applyBorder="1" applyAlignment="1" applyProtection="1">
      <alignment horizontal="center" vertical="center"/>
      <protection locked="0"/>
    </xf>
    <xf numFmtId="43" fontId="2" fillId="0" borderId="9" xfId="426" applyFont="1" applyBorder="1" applyAlignment="1" applyProtection="1">
      <alignment horizontal="center" vertical="center"/>
      <protection locked="0"/>
    </xf>
    <xf numFmtId="0" fontId="2" fillId="0" borderId="9" xfId="398" applyFont="1" applyBorder="1" applyAlignment="1" applyProtection="1">
      <alignment vertical="center"/>
      <protection locked="0"/>
    </xf>
    <xf numFmtId="0" fontId="6" fillId="0" borderId="25" xfId="398" applyFont="1" applyBorder="1" applyAlignment="1" applyProtection="1">
      <alignment horizontal="center" vertical="center"/>
      <protection locked="0"/>
    </xf>
    <xf numFmtId="4" fontId="2" fillId="0" borderId="26" xfId="398" applyNumberFormat="1" applyFont="1" applyBorder="1" applyAlignment="1" applyProtection="1">
      <alignment horizontal="center" vertical="center"/>
      <protection locked="0"/>
    </xf>
    <xf numFmtId="0" fontId="2" fillId="0" borderId="25" xfId="398" applyFont="1" applyBorder="1" applyAlignment="1" applyProtection="1">
      <alignment horizontal="center" vertical="center"/>
      <protection locked="0"/>
    </xf>
    <xf numFmtId="0" fontId="39" fillId="0" borderId="27" xfId="398" applyFont="1" applyBorder="1" applyAlignment="1" applyProtection="1">
      <alignment horizontal="left" vertical="center"/>
      <protection locked="0"/>
    </xf>
    <xf numFmtId="0" fontId="7" fillId="0" borderId="27" xfId="398" applyFont="1" applyBorder="1" applyAlignment="1" applyProtection="1">
      <alignment horizontal="center" vertical="center"/>
      <protection locked="0"/>
    </xf>
    <xf numFmtId="0" fontId="2" fillId="0" borderId="0" xfId="398" applyFont="1" applyBorder="1" applyAlignment="1" applyProtection="1">
      <alignment horizontal="center" vertical="center"/>
      <protection locked="0"/>
    </xf>
    <xf numFmtId="0" fontId="24" fillId="0" borderId="7" xfId="398" applyFont="1" applyBorder="1" applyAlignment="1" applyProtection="1">
      <alignment horizontal="center" vertical="center"/>
      <protection locked="0"/>
    </xf>
    <xf numFmtId="0" fontId="24" fillId="0" borderId="28" xfId="398" applyFont="1" applyBorder="1" applyAlignment="1" applyProtection="1">
      <alignment horizontal="center" vertical="center"/>
      <protection locked="0"/>
    </xf>
    <xf numFmtId="0" fontId="24" fillId="0" borderId="24" xfId="398" applyFont="1" applyBorder="1" applyAlignment="1" applyProtection="1">
      <alignment horizontal="left" vertical="center"/>
      <protection locked="0"/>
    </xf>
    <xf numFmtId="0" fontId="6" fillId="0" borderId="3" xfId="398" applyFont="1" applyBorder="1" applyAlignment="1" applyProtection="1">
      <alignment horizontal="center" vertical="center"/>
      <protection locked="0"/>
    </xf>
    <xf numFmtId="0" fontId="24" fillId="0" borderId="29" xfId="398" applyFont="1" applyBorder="1" applyAlignment="1" applyProtection="1">
      <alignment horizontal="left" vertical="center"/>
      <protection locked="0"/>
    </xf>
    <xf numFmtId="0" fontId="7" fillId="0" borderId="30" xfId="398" applyFont="1" applyBorder="1" applyAlignment="1" applyProtection="1">
      <alignment horizontal="left" vertical="center"/>
      <protection locked="0"/>
    </xf>
    <xf numFmtId="0" fontId="2" fillId="0" borderId="31" xfId="398" applyFont="1" applyBorder="1" applyAlignment="1" applyProtection="1">
      <alignment horizontal="center" vertical="center"/>
      <protection locked="0"/>
    </xf>
    <xf numFmtId="0" fontId="7" fillId="0" borderId="0" xfId="398" applyFont="1" applyBorder="1" applyAlignment="1" applyProtection="1">
      <alignment horizontal="center" vertical="center"/>
      <protection locked="0"/>
    </xf>
    <xf numFmtId="0" fontId="6" fillId="0" borderId="0" xfId="393" applyFont="1" applyAlignment="1" applyProtection="1">
      <alignment horizontal="right" vertical="center"/>
      <protection locked="0"/>
    </xf>
    <xf numFmtId="0" fontId="2" fillId="0" borderId="32" xfId="398" applyFont="1" applyBorder="1" applyAlignment="1" applyProtection="1">
      <alignment horizontal="center" vertical="center"/>
      <protection locked="0"/>
    </xf>
    <xf numFmtId="31" fontId="2" fillId="0" borderId="2" xfId="398" applyNumberFormat="1" applyFont="1" applyBorder="1" applyAlignment="1" applyProtection="1">
      <alignment horizontal="center" vertical="center"/>
      <protection locked="0"/>
    </xf>
    <xf numFmtId="0" fontId="2" fillId="0" borderId="32" xfId="393" applyFont="1" applyBorder="1" applyAlignment="1" applyProtection="1">
      <alignment horizontal="center" vertical="center" wrapText="1"/>
      <protection locked="0"/>
    </xf>
    <xf numFmtId="0" fontId="2" fillId="0" borderId="32" xfId="398" applyFont="1" applyBorder="1" applyAlignment="1" applyProtection="1">
      <alignment vertical="center"/>
      <protection locked="0"/>
    </xf>
    <xf numFmtId="0" fontId="24" fillId="0" borderId="32" xfId="393" applyFont="1" applyBorder="1" applyAlignment="1" applyProtection="1">
      <alignment horizontal="center" vertical="center"/>
      <protection locked="0"/>
    </xf>
    <xf numFmtId="10" fontId="2" fillId="0" borderId="3" xfId="386" applyNumberFormat="1" applyFont="1" applyBorder="1" applyAlignment="1" applyProtection="1">
      <alignment horizontal="center"/>
      <protection locked="0"/>
    </xf>
    <xf numFmtId="4" fontId="2" fillId="0" borderId="3" xfId="421" applyNumberFormat="1" applyFont="1" applyBorder="1" applyAlignment="1" applyProtection="1">
      <alignment horizontal="right"/>
      <protection locked="0"/>
    </xf>
    <xf numFmtId="10" fontId="2" fillId="0" borderId="32" xfId="386" applyNumberFormat="1" applyFont="1" applyBorder="1" applyAlignment="1" applyProtection="1">
      <alignment horizontal="center"/>
      <protection locked="0"/>
    </xf>
    <xf numFmtId="10" fontId="2" fillId="0" borderId="32" xfId="398" applyNumberFormat="1" applyFont="1" applyBorder="1" applyAlignment="1" applyProtection="1">
      <alignment horizontal="center" vertical="center"/>
      <protection locked="0"/>
    </xf>
    <xf numFmtId="0" fontId="24" fillId="0" borderId="23" xfId="398" applyFont="1" applyBorder="1" applyAlignment="1" applyProtection="1">
      <alignment horizontal="center" vertical="center"/>
      <protection locked="0"/>
    </xf>
    <xf numFmtId="0" fontId="24" fillId="0" borderId="33" xfId="398" applyFont="1" applyBorder="1" applyAlignment="1" applyProtection="1">
      <alignment horizontal="center" vertical="center"/>
      <protection locked="0"/>
    </xf>
    <xf numFmtId="0" fontId="6" fillId="0" borderId="32" xfId="398" applyFont="1" applyBorder="1" applyAlignment="1" applyProtection="1">
      <alignment horizontal="center" vertical="center"/>
      <protection locked="0"/>
    </xf>
    <xf numFmtId="0" fontId="2" fillId="0" borderId="10" xfId="398" applyFont="1" applyBorder="1" applyAlignment="1" applyProtection="1">
      <alignment vertical="center"/>
      <protection locked="0"/>
    </xf>
    <xf numFmtId="0" fontId="2" fillId="0" borderId="27" xfId="398" applyFont="1" applyBorder="1" applyAlignment="1" applyProtection="1">
      <alignment horizontal="center" vertical="center"/>
      <protection locked="0"/>
    </xf>
    <xf numFmtId="0" fontId="2" fillId="0" borderId="34" xfId="398" applyFont="1" applyBorder="1" applyAlignment="1" applyProtection="1">
      <alignment vertical="center"/>
      <protection locked="0"/>
    </xf>
    <xf numFmtId="0" fontId="0" fillId="5" borderId="0" xfId="388" applyFont="1" applyFill="1"/>
    <xf numFmtId="0" fontId="40" fillId="0" borderId="0" xfId="388" applyFont="1" applyFill="1" applyAlignment="1">
      <alignment horizontal="centerContinuous"/>
    </xf>
    <xf numFmtId="0" fontId="41" fillId="0" borderId="0" xfId="388" applyFont="1" applyFill="1" applyAlignment="1">
      <alignment horizontal="centerContinuous"/>
    </xf>
    <xf numFmtId="0" fontId="4" fillId="5" borderId="35" xfId="406" applyNumberFormat="1" applyFont="1" applyFill="1" applyBorder="1" applyAlignment="1" applyProtection="1"/>
    <xf numFmtId="0" fontId="3" fillId="5" borderId="35" xfId="406" applyFill="1" applyBorder="1" applyAlignment="1" applyProtection="1"/>
    <xf numFmtId="0" fontId="42" fillId="5" borderId="35" xfId="388" applyFont="1" applyFill="1" applyBorder="1"/>
    <xf numFmtId="0" fontId="34" fillId="5" borderId="0" xfId="388" applyFont="1" applyFill="1" applyBorder="1" applyAlignment="1">
      <alignment horizontal="right"/>
    </xf>
    <xf numFmtId="0" fontId="43" fillId="5" borderId="0" xfId="388" applyFont="1" applyFill="1" applyBorder="1"/>
    <xf numFmtId="0" fontId="44" fillId="5" borderId="0" xfId="388" applyFont="1" applyFill="1" applyBorder="1"/>
    <xf numFmtId="0" fontId="45" fillId="5" borderId="0" xfId="388" applyNumberFormat="1" applyFont="1" applyFill="1" applyBorder="1" applyAlignment="1">
      <alignment horizontal="right"/>
    </xf>
    <xf numFmtId="0" fontId="45" fillId="5" borderId="0" xfId="388" applyFont="1" applyFill="1" applyBorder="1"/>
    <xf numFmtId="0" fontId="31" fillId="5" borderId="0" xfId="388" applyFont="1" applyFill="1" applyBorder="1"/>
    <xf numFmtId="49" fontId="31" fillId="5" borderId="0" xfId="428" applyNumberFormat="1" applyFont="1" applyFill="1" applyAlignment="1">
      <alignment horizontal="centerContinuous" vertical="center"/>
    </xf>
    <xf numFmtId="0" fontId="46" fillId="5" borderId="0" xfId="388" applyNumberFormat="1" applyFont="1" applyFill="1" applyBorder="1"/>
    <xf numFmtId="0" fontId="46" fillId="5" borderId="0" xfId="388" applyFont="1" applyFill="1" applyBorder="1"/>
    <xf numFmtId="0" fontId="47" fillId="5" borderId="0" xfId="388" applyNumberFormat="1" applyFont="1" applyFill="1" applyBorder="1" applyAlignment="1">
      <alignment horizontal="center"/>
    </xf>
    <xf numFmtId="0" fontId="47" fillId="5" borderId="0" xfId="388" applyFont="1" applyFill="1" applyBorder="1"/>
    <xf numFmtId="0" fontId="48" fillId="5" borderId="0" xfId="388" applyFont="1" applyFill="1"/>
    <xf numFmtId="0" fontId="48" fillId="5" borderId="0" xfId="388" applyFont="1" applyFill="1" applyBorder="1"/>
    <xf numFmtId="0" fontId="42" fillId="5" borderId="0" xfId="388" applyFont="1" applyFill="1" applyBorder="1" applyAlignment="1">
      <alignment vertical="top"/>
    </xf>
    <xf numFmtId="0" fontId="49" fillId="5" borderId="0" xfId="388" applyFont="1" applyFill="1" applyBorder="1" applyAlignment="1">
      <alignment vertical="top"/>
    </xf>
    <xf numFmtId="0" fontId="50" fillId="5" borderId="0" xfId="388" applyFont="1" applyFill="1" applyBorder="1" applyAlignment="1">
      <alignment vertical="top"/>
    </xf>
    <xf numFmtId="0" fontId="42" fillId="5" borderId="0" xfId="388" applyFont="1" applyFill="1" applyAlignment="1">
      <alignment vertical="top"/>
    </xf>
    <xf numFmtId="0" fontId="51" fillId="5" borderId="0" xfId="388" applyFont="1" applyFill="1" applyBorder="1" applyAlignment="1">
      <alignment vertical="top"/>
    </xf>
    <xf numFmtId="0" fontId="49" fillId="5" borderId="0" xfId="388" applyFont="1" applyFill="1" applyBorder="1" applyAlignment="1" applyProtection="1">
      <alignment vertical="top"/>
      <protection locked="0"/>
    </xf>
    <xf numFmtId="0" fontId="52" fillId="5" borderId="0" xfId="388" applyFont="1" applyFill="1" applyBorder="1" applyAlignment="1" applyProtection="1">
      <alignment vertical="top"/>
      <protection locked="0"/>
    </xf>
    <xf numFmtId="0" fontId="51" fillId="5" borderId="0" xfId="388" applyFont="1" applyFill="1" applyBorder="1" applyAlignment="1">
      <alignment vertical="center"/>
    </xf>
    <xf numFmtId="0" fontId="53" fillId="0" borderId="0" xfId="388" applyFont="1" applyAlignment="1">
      <alignment horizontal="right" vertical="center"/>
    </xf>
    <xf numFmtId="0" fontId="53" fillId="0" borderId="0" xfId="388" applyFont="1" applyAlignment="1" applyProtection="1">
      <alignment vertical="center"/>
      <protection locked="0"/>
    </xf>
    <xf numFmtId="0" fontId="0" fillId="5" borderId="0" xfId="388" applyFont="1" applyFill="1" applyBorder="1"/>
    <xf numFmtId="0" fontId="3" fillId="5" borderId="0" xfId="406" applyFill="1" applyBorder="1" applyAlignment="1" applyProtection="1">
      <alignment vertical="center"/>
      <protection locked="0"/>
    </xf>
    <xf numFmtId="0" fontId="54" fillId="5" borderId="0" xfId="388" applyFont="1" applyFill="1" applyBorder="1" applyAlignment="1">
      <alignment vertical="center"/>
    </xf>
    <xf numFmtId="0" fontId="0" fillId="0" borderId="0" xfId="392" applyFont="1" applyFill="1"/>
    <xf numFmtId="0" fontId="0" fillId="0" borderId="0" xfId="392" applyFont="1"/>
    <xf numFmtId="0" fontId="0" fillId="0" borderId="0" xfId="392" applyFont="1" applyAlignment="1">
      <alignment horizontal="left"/>
    </xf>
    <xf numFmtId="0" fontId="4" fillId="0" borderId="0" xfId="406" applyFont="1" applyFill="1" applyBorder="1" applyAlignment="1" applyProtection="1">
      <alignment horizontal="center" vertical="center"/>
    </xf>
    <xf numFmtId="0" fontId="59" fillId="0" borderId="0" xfId="401" applyFont="1" applyFill="1" applyBorder="1" applyAlignment="1" applyProtection="1">
      <alignment horizontal="center" vertical="center"/>
    </xf>
    <xf numFmtId="0" fontId="59" fillId="0" borderId="27" xfId="401" applyFont="1" applyFill="1" applyBorder="1" applyAlignment="1" applyProtection="1">
      <alignment vertical="center"/>
    </xf>
    <xf numFmtId="0" fontId="59" fillId="0" borderId="27" xfId="401" applyFont="1" applyFill="1" applyBorder="1" applyAlignment="1" applyProtection="1">
      <alignment horizontal="left" vertical="center"/>
    </xf>
    <xf numFmtId="0" fontId="4" fillId="0" borderId="0" xfId="406" applyNumberFormat="1" applyFont="1" applyFill="1" applyBorder="1" applyAlignment="1" applyProtection="1"/>
    <xf numFmtId="0" fontId="60" fillId="0" borderId="0" xfId="406" applyNumberFormat="1" applyFont="1" applyFill="1" applyBorder="1" applyAlignment="1" applyProtection="1"/>
    <xf numFmtId="229" fontId="62" fillId="0" borderId="0" xfId="401" applyNumberFormat="1" applyFont="1" applyFill="1" applyAlignment="1" applyProtection="1">
      <alignment horizontal="center" vertical="center"/>
      <protection hidden="1"/>
    </xf>
    <xf numFmtId="229" fontId="63" fillId="0" borderId="0" xfId="401" applyNumberFormat="1" applyFont="1" applyFill="1" applyAlignment="1" applyProtection="1">
      <alignment horizontal="center" vertical="center"/>
      <protection hidden="1"/>
    </xf>
    <xf numFmtId="0" fontId="64" fillId="11" borderId="36" xfId="401" applyFont="1" applyFill="1" applyBorder="1" applyAlignment="1" applyProtection="1">
      <alignment horizontal="left" vertical="center"/>
    </xf>
    <xf numFmtId="0" fontId="64" fillId="11" borderId="37" xfId="401" applyFont="1" applyFill="1" applyBorder="1" applyAlignment="1" applyProtection="1">
      <alignment vertical="center"/>
    </xf>
    <xf numFmtId="229" fontId="65" fillId="0" borderId="0" xfId="401" applyNumberFormat="1" applyFont="1" applyFill="1" applyAlignment="1" applyProtection="1">
      <alignment horizontal="center" vertical="center"/>
    </xf>
    <xf numFmtId="0" fontId="66" fillId="11" borderId="38" xfId="401" applyFont="1" applyFill="1" applyBorder="1" applyAlignment="1" applyProtection="1">
      <alignment horizontal="centerContinuous" vertical="top"/>
    </xf>
    <xf numFmtId="0" fontId="67" fillId="11" borderId="0" xfId="401" applyFont="1" applyFill="1" applyBorder="1" applyAlignment="1" applyProtection="1">
      <alignment horizontal="centerContinuous" vertical="center"/>
    </xf>
    <xf numFmtId="229" fontId="59" fillId="0" borderId="0" xfId="401" applyNumberFormat="1" applyFont="1" applyFill="1" applyAlignment="1" applyProtection="1">
      <alignment horizontal="center" vertical="center"/>
    </xf>
    <xf numFmtId="0" fontId="68" fillId="11" borderId="38" xfId="406" applyFont="1" applyFill="1" applyBorder="1" applyAlignment="1" applyProtection="1">
      <alignment horizontal="left" vertical="center"/>
    </xf>
    <xf numFmtId="0" fontId="24" fillId="11" borderId="0" xfId="401" applyFont="1" applyFill="1" applyBorder="1" applyAlignment="1" applyProtection="1">
      <alignment horizontal="center" vertical="center"/>
    </xf>
    <xf numFmtId="0" fontId="64" fillId="11" borderId="0" xfId="401" applyFont="1" applyFill="1" applyBorder="1" applyAlignment="1" applyProtection="1"/>
    <xf numFmtId="0" fontId="59" fillId="0" borderId="0" xfId="401" applyFont="1" applyFill="1" applyAlignment="1" applyProtection="1">
      <alignment horizontal="center" vertical="center"/>
    </xf>
    <xf numFmtId="0" fontId="32" fillId="5" borderId="38" xfId="401" applyFont="1" applyFill="1" applyBorder="1" applyAlignment="1" applyProtection="1">
      <alignment horizontal="left" vertical="center"/>
    </xf>
    <xf numFmtId="0" fontId="70" fillId="11" borderId="38" xfId="401" applyFont="1" applyFill="1" applyBorder="1" applyAlignment="1" applyProtection="1">
      <alignment horizontal="left" vertical="center"/>
    </xf>
    <xf numFmtId="0" fontId="70" fillId="11" borderId="0" xfId="401" applyFont="1" applyFill="1" applyBorder="1" applyAlignment="1" applyProtection="1">
      <alignment horizontal="left" vertical="center"/>
    </xf>
    <xf numFmtId="49" fontId="71" fillId="11" borderId="0" xfId="401" applyNumberFormat="1" applyFont="1" applyFill="1" applyBorder="1" applyAlignment="1" applyProtection="1">
      <alignment horizontal="left" vertical="center"/>
      <protection locked="0"/>
    </xf>
    <xf numFmtId="0" fontId="70" fillId="5" borderId="0" xfId="401" applyFont="1" applyFill="1" applyBorder="1" applyAlignment="1" applyProtection="1">
      <alignment horizontal="center" vertical="center"/>
    </xf>
    <xf numFmtId="49" fontId="11" fillId="0" borderId="0" xfId="401" applyNumberFormat="1" applyFont="1" applyFill="1" applyBorder="1" applyAlignment="1" applyProtection="1">
      <alignment horizontal="center" vertical="center"/>
      <protection locked="0"/>
    </xf>
    <xf numFmtId="49" fontId="32" fillId="0" borderId="0" xfId="401" applyNumberFormat="1" applyFont="1" applyFill="1" applyBorder="1" applyAlignment="1" applyProtection="1">
      <alignment horizontal="center" vertical="center"/>
    </xf>
    <xf numFmtId="0" fontId="70" fillId="0" borderId="0" xfId="401" applyFont="1" applyFill="1" applyBorder="1" applyAlignment="1" applyProtection="1">
      <alignment horizontal="center" vertical="center"/>
    </xf>
    <xf numFmtId="0" fontId="74" fillId="11" borderId="0" xfId="401" applyFont="1" applyFill="1" applyBorder="1" applyAlignment="1" applyProtection="1">
      <alignment horizontal="center" vertical="center"/>
    </xf>
    <xf numFmtId="0" fontId="11" fillId="11" borderId="0" xfId="401" applyFont="1" applyFill="1" applyBorder="1" applyAlignment="1" applyProtection="1">
      <alignment vertical="center"/>
    </xf>
    <xf numFmtId="49" fontId="71" fillId="12" borderId="0" xfId="401" applyNumberFormat="1" applyFont="1" applyFill="1" applyBorder="1" applyAlignment="1" applyProtection="1">
      <alignment horizontal="left" vertical="center"/>
      <protection locked="0"/>
    </xf>
    <xf numFmtId="0" fontId="32" fillId="11" borderId="38" xfId="401" applyFont="1" applyFill="1" applyBorder="1" applyAlignment="1" applyProtection="1">
      <alignment horizontal="left" vertical="center"/>
    </xf>
    <xf numFmtId="0" fontId="32" fillId="0" borderId="38" xfId="401" applyFont="1" applyFill="1" applyBorder="1" applyAlignment="1" applyProtection="1">
      <alignment horizontal="left" vertical="center"/>
    </xf>
    <xf numFmtId="0" fontId="32" fillId="6" borderId="38" xfId="401" applyFont="1" applyFill="1" applyBorder="1" applyAlignment="1" applyProtection="1">
      <alignment horizontal="left" vertical="center"/>
    </xf>
    <xf numFmtId="0" fontId="74" fillId="6" borderId="0" xfId="401" applyFont="1" applyFill="1" applyBorder="1" applyAlignment="1" applyProtection="1">
      <alignment horizontal="center" vertical="center"/>
    </xf>
    <xf numFmtId="49" fontId="71" fillId="6" borderId="0" xfId="401" applyNumberFormat="1" applyFont="1" applyFill="1" applyBorder="1" applyAlignment="1" applyProtection="1">
      <alignment horizontal="left" vertical="center"/>
      <protection locked="0"/>
    </xf>
    <xf numFmtId="0" fontId="75" fillId="11" borderId="38" xfId="401" applyFont="1" applyFill="1" applyBorder="1" applyAlignment="1" applyProtection="1">
      <alignment horizontal="left" vertical="center"/>
    </xf>
    <xf numFmtId="0" fontId="76" fillId="11" borderId="0" xfId="401" applyFont="1" applyFill="1" applyBorder="1" applyAlignment="1" applyProtection="1">
      <alignment horizontal="center" vertical="center"/>
    </xf>
    <xf numFmtId="0" fontId="77" fillId="13" borderId="39" xfId="401" applyFont="1" applyFill="1" applyBorder="1" applyAlignment="1" applyProtection="1">
      <alignment horizontal="left" vertical="center"/>
    </xf>
    <xf numFmtId="0" fontId="77" fillId="13" borderId="39" xfId="401" applyFont="1" applyFill="1" applyBorder="1" applyAlignment="1" applyProtection="1">
      <alignment vertical="center"/>
    </xf>
    <xf numFmtId="0" fontId="11" fillId="0" borderId="37" xfId="401" applyFill="1" applyBorder="1" applyAlignment="1" applyProtection="1">
      <alignment vertical="center"/>
    </xf>
    <xf numFmtId="0" fontId="11" fillId="0" borderId="37" xfId="401" applyFill="1" applyBorder="1" applyAlignment="1" applyProtection="1">
      <alignment horizontal="left" vertical="center"/>
    </xf>
    <xf numFmtId="0" fontId="11" fillId="0" borderId="0" xfId="401" applyFill="1" applyAlignment="1" applyProtection="1">
      <alignment vertical="center"/>
    </xf>
    <xf numFmtId="0" fontId="78" fillId="0" borderId="0" xfId="401" applyFont="1" applyFill="1" applyBorder="1" applyAlignment="1" applyProtection="1">
      <alignment horizontal="center" vertical="center"/>
    </xf>
    <xf numFmtId="0" fontId="64" fillId="11" borderId="40" xfId="401" applyFont="1" applyFill="1" applyBorder="1" applyAlignment="1" applyProtection="1">
      <alignment vertical="center"/>
    </xf>
    <xf numFmtId="0" fontId="62" fillId="0" borderId="0" xfId="401" applyFont="1" applyFill="1" applyBorder="1" applyAlignment="1" applyProtection="1">
      <alignment vertical="center"/>
    </xf>
    <xf numFmtId="0" fontId="67" fillId="11" borderId="41" xfId="401" applyFont="1" applyFill="1" applyBorder="1" applyAlignment="1" applyProtection="1">
      <alignment horizontal="centerContinuous" vertical="center"/>
    </xf>
    <xf numFmtId="0" fontId="79" fillId="11" borderId="41" xfId="401" applyFont="1" applyFill="1" applyBorder="1" applyAlignment="1" applyProtection="1">
      <alignment vertical="center"/>
    </xf>
    <xf numFmtId="0" fontId="80" fillId="0" borderId="0" xfId="401" applyFont="1" applyFill="1" applyBorder="1" applyAlignment="1" applyProtection="1">
      <alignment vertical="center"/>
    </xf>
    <xf numFmtId="0" fontId="64" fillId="11" borderId="0" xfId="401" applyFont="1" applyFill="1" applyBorder="1" applyAlignment="1" applyProtection="1">
      <alignment vertical="center"/>
    </xf>
    <xf numFmtId="0" fontId="14" fillId="0" borderId="0" xfId="401" applyFont="1" applyFill="1" applyBorder="1" applyAlignment="1" applyProtection="1">
      <alignment vertical="center"/>
    </xf>
    <xf numFmtId="0" fontId="14" fillId="0" borderId="0" xfId="401" applyFont="1" applyFill="1" applyBorder="1" applyAlignment="1" applyProtection="1">
      <alignment vertical="center"/>
      <protection locked="0"/>
    </xf>
    <xf numFmtId="49" fontId="32" fillId="0" borderId="0" xfId="401" applyNumberFormat="1" applyFont="1" applyFill="1" applyBorder="1" applyAlignment="1" applyProtection="1">
      <alignment vertical="center"/>
    </xf>
    <xf numFmtId="0" fontId="79" fillId="0" borderId="0" xfId="401" applyFont="1" applyFill="1" applyBorder="1" applyAlignment="1" applyProtection="1">
      <alignment vertical="center"/>
    </xf>
    <xf numFmtId="0" fontId="14" fillId="0" borderId="38" xfId="401" applyFont="1" applyFill="1" applyBorder="1" applyAlignment="1" applyProtection="1">
      <alignment vertical="center"/>
      <protection locked="0"/>
    </xf>
    <xf numFmtId="0" fontId="79" fillId="5" borderId="41" xfId="401" applyFont="1" applyFill="1" applyBorder="1" applyAlignment="1" applyProtection="1">
      <alignment vertical="center"/>
    </xf>
    <xf numFmtId="0" fontId="25" fillId="0" borderId="0" xfId="392" applyFont="1"/>
    <xf numFmtId="0" fontId="79" fillId="0" borderId="41" xfId="401" applyFont="1" applyFill="1" applyBorder="1" applyAlignment="1" applyProtection="1">
      <alignment vertical="center"/>
    </xf>
    <xf numFmtId="0" fontId="79" fillId="6" borderId="41" xfId="401" applyFont="1" applyFill="1" applyBorder="1" applyAlignment="1" applyProtection="1">
      <alignment vertical="center"/>
    </xf>
    <xf numFmtId="0" fontId="77" fillId="13" borderId="42" xfId="401" applyFont="1" applyFill="1" applyBorder="1" applyAlignment="1" applyProtection="1">
      <alignment vertical="center"/>
    </xf>
    <xf numFmtId="0" fontId="81" fillId="0" borderId="0" xfId="401" applyFont="1" applyFill="1" applyBorder="1" applyAlignment="1" applyProtection="1">
      <alignment vertical="center"/>
    </xf>
    <xf numFmtId="0" fontId="11" fillId="0" borderId="0" xfId="401" applyFill="1" applyBorder="1" applyAlignment="1" applyProtection="1">
      <alignment horizontal="center" vertical="center"/>
    </xf>
    <xf numFmtId="14" fontId="2" fillId="0" borderId="3" xfId="388" quotePrefix="1" applyNumberFormat="1" applyFont="1" applyFill="1" applyBorder="1" applyAlignment="1">
      <alignment horizontal="center" vertical="center"/>
    </xf>
    <xf numFmtId="0" fontId="2" fillId="0" borderId="3" xfId="388" quotePrefix="1" applyFont="1" applyFill="1" applyBorder="1" applyAlignment="1">
      <alignment horizontal="center" vertical="center"/>
    </xf>
    <xf numFmtId="227" fontId="2" fillId="0" borderId="2" xfId="346" applyNumberFormat="1" applyFont="1" applyFill="1" applyBorder="1" applyAlignment="1" applyProtection="1">
      <alignment horizontal="right" vertical="center"/>
      <protection locked="0"/>
    </xf>
    <xf numFmtId="0" fontId="139" fillId="0" borderId="3" xfId="395" applyFont="1" applyBorder="1" applyAlignment="1">
      <alignment horizontal="left"/>
    </xf>
    <xf numFmtId="0" fontId="137" fillId="0" borderId="3" xfId="0" applyFont="1" applyBorder="1" applyAlignment="1">
      <alignment horizontal="center"/>
    </xf>
    <xf numFmtId="0" fontId="6" fillId="0" borderId="72" xfId="388" applyFont="1" applyBorder="1" applyAlignment="1">
      <alignment horizontal="center" vertical="center"/>
    </xf>
    <xf numFmtId="0" fontId="6" fillId="0" borderId="3" xfId="388" applyFont="1" applyBorder="1" applyAlignment="1">
      <alignment horizontal="center" vertical="center"/>
    </xf>
    <xf numFmtId="0" fontId="2" fillId="0" borderId="15" xfId="388" applyFont="1" applyFill="1" applyBorder="1" applyAlignment="1">
      <alignment horizontal="center" vertical="center"/>
    </xf>
    <xf numFmtId="0" fontId="73" fillId="5" borderId="0" xfId="401" applyFont="1" applyFill="1" applyBorder="1" applyAlignment="1" applyProtection="1">
      <alignment vertical="center"/>
    </xf>
    <xf numFmtId="233" fontId="6" fillId="0" borderId="22" xfId="348" applyNumberFormat="1" applyFont="1" applyFill="1" applyBorder="1" applyAlignment="1" applyProtection="1">
      <alignment horizontal="left" vertical="center" indent="1"/>
      <protection locked="0"/>
    </xf>
    <xf numFmtId="43" fontId="2" fillId="0" borderId="0" xfId="426" applyFont="1" applyAlignment="1">
      <alignment vertical="center"/>
    </xf>
    <xf numFmtId="43" fontId="2" fillId="0" borderId="0" xfId="426" applyFont="1" applyAlignment="1">
      <alignment horizontal="center" vertical="center" wrapText="1"/>
    </xf>
    <xf numFmtId="43" fontId="2" fillId="0" borderId="0" xfId="426" applyFont="1" applyAlignment="1">
      <alignment horizontal="center" vertical="center"/>
    </xf>
    <xf numFmtId="43" fontId="2" fillId="0" borderId="1" xfId="426" applyFont="1" applyBorder="1" applyAlignment="1">
      <alignment vertical="center"/>
    </xf>
    <xf numFmtId="43" fontId="6" fillId="0" borderId="15" xfId="426" applyFont="1" applyBorder="1" applyAlignment="1">
      <alignment horizontal="center" vertical="center"/>
    </xf>
    <xf numFmtId="43" fontId="2" fillId="0" borderId="17" xfId="426" applyFont="1" applyBorder="1" applyAlignment="1">
      <alignment horizontal="right" vertical="center"/>
    </xf>
    <xf numFmtId="0" fontId="141" fillId="0" borderId="3" xfId="388" applyFont="1" applyBorder="1" applyAlignment="1">
      <alignment horizontal="center" vertical="center"/>
    </xf>
    <xf numFmtId="0" fontId="2" fillId="0" borderId="0" xfId="388" applyNumberFormat="1" applyFont="1" applyFill="1" applyAlignment="1">
      <alignment horizontal="center" vertical="center"/>
    </xf>
    <xf numFmtId="223" fontId="2" fillId="0" borderId="0" xfId="388" applyNumberFormat="1" applyFont="1" applyAlignment="1">
      <alignment horizontal="center" vertical="center"/>
    </xf>
    <xf numFmtId="0" fontId="2" fillId="0" borderId="0" xfId="388" applyNumberFormat="1" applyFont="1" applyAlignment="1">
      <alignment horizontal="center" vertical="center"/>
    </xf>
    <xf numFmtId="0" fontId="6" fillId="0" borderId="15" xfId="388" applyFont="1" applyBorder="1" applyAlignment="1">
      <alignment horizontal="center" vertical="center"/>
    </xf>
    <xf numFmtId="0" fontId="2" fillId="0" borderId="15" xfId="388" applyFont="1" applyFill="1" applyBorder="1" applyAlignment="1">
      <alignment horizontal="center" vertical="center"/>
    </xf>
    <xf numFmtId="0" fontId="2" fillId="0" borderId="15" xfId="388" applyFont="1" applyBorder="1" applyAlignment="1">
      <alignment horizontal="center" vertical="center"/>
    </xf>
    <xf numFmtId="0" fontId="6" fillId="0" borderId="12" xfId="388" applyFont="1" applyBorder="1" applyAlignment="1">
      <alignment horizontal="center" vertical="center" wrapText="1"/>
    </xf>
    <xf numFmtId="0" fontId="6" fillId="0" borderId="15" xfId="388" applyFont="1" applyFill="1" applyBorder="1" applyAlignment="1">
      <alignment horizontal="center" vertical="center"/>
    </xf>
    <xf numFmtId="49" fontId="2" fillId="0" borderId="12" xfId="388" applyNumberFormat="1" applyFont="1" applyBorder="1" applyAlignment="1">
      <alignment horizontal="center" vertical="center"/>
    </xf>
    <xf numFmtId="49" fontId="2" fillId="0" borderId="15" xfId="388" applyNumberFormat="1" applyFont="1" applyBorder="1" applyAlignment="1">
      <alignment horizontal="center" vertical="center"/>
    </xf>
    <xf numFmtId="4" fontId="2" fillId="0" borderId="15" xfId="426" applyNumberFormat="1" applyFont="1" applyBorder="1" applyAlignment="1">
      <alignment vertical="center"/>
    </xf>
    <xf numFmtId="43" fontId="2" fillId="0" borderId="9" xfId="388" applyNumberFormat="1" applyFont="1" applyFill="1" applyBorder="1" applyAlignment="1">
      <alignment horizontal="center" vertical="center"/>
    </xf>
    <xf numFmtId="49" fontId="6" fillId="0" borderId="3" xfId="388" applyNumberFormat="1" applyFont="1" applyFill="1" applyBorder="1" applyAlignment="1">
      <alignment horizontal="center" vertical="center"/>
    </xf>
    <xf numFmtId="49" fontId="14" fillId="0" borderId="15" xfId="426" applyNumberFormat="1" applyFont="1" applyBorder="1" applyAlignment="1">
      <alignment vertical="center"/>
    </xf>
    <xf numFmtId="43" fontId="2" fillId="0" borderId="15" xfId="388" applyNumberFormat="1" applyFont="1" applyBorder="1" applyAlignment="1">
      <alignment horizontal="left" vertical="center"/>
    </xf>
    <xf numFmtId="43" fontId="2" fillId="0" borderId="15" xfId="426" applyFont="1" applyBorder="1" applyAlignment="1">
      <alignment horizontal="left" vertical="center"/>
    </xf>
    <xf numFmtId="0" fontId="4" fillId="0" borderId="0" xfId="406" applyFont="1" applyAlignment="1" applyProtection="1">
      <alignment vertical="center" wrapText="1"/>
    </xf>
    <xf numFmtId="0" fontId="2" fillId="0" borderId="15" xfId="388" applyFont="1" applyBorder="1" applyAlignment="1">
      <alignment vertical="center" shrinkToFit="1"/>
    </xf>
    <xf numFmtId="0" fontId="2" fillId="0" borderId="0" xfId="388" applyFont="1" applyAlignment="1">
      <alignment horizontal="center" vertical="center" shrinkToFit="1"/>
    </xf>
    <xf numFmtId="223" fontId="2" fillId="0" borderId="0" xfId="388" applyNumberFormat="1" applyFont="1" applyAlignment="1">
      <alignment horizontal="center" vertical="center" shrinkToFit="1"/>
    </xf>
    <xf numFmtId="0" fontId="2" fillId="0" borderId="0" xfId="388" applyFont="1" applyAlignment="1">
      <alignment vertical="center" shrinkToFit="1"/>
    </xf>
    <xf numFmtId="0" fontId="6" fillId="0" borderId="15" xfId="0" applyFont="1" applyFill="1" applyBorder="1" applyAlignment="1">
      <alignment horizontal="left" vertical="center" shrinkToFit="1"/>
    </xf>
    <xf numFmtId="49" fontId="6" fillId="0" borderId="15" xfId="388" applyNumberFormat="1" applyFont="1" applyBorder="1" applyAlignment="1">
      <alignment horizontal="center" vertical="center" shrinkToFit="1"/>
    </xf>
    <xf numFmtId="0" fontId="6" fillId="0" borderId="17" xfId="388" applyFont="1" applyBorder="1" applyAlignment="1">
      <alignment horizontal="center" vertical="center" shrinkToFit="1"/>
    </xf>
    <xf numFmtId="0" fontId="2" fillId="14" borderId="15" xfId="388" applyFont="1" applyFill="1" applyBorder="1" applyAlignment="1">
      <alignment horizontal="center" vertical="center" shrinkToFit="1"/>
    </xf>
    <xf numFmtId="0" fontId="2" fillId="14" borderId="15" xfId="388" applyFont="1" applyFill="1" applyBorder="1" applyAlignment="1">
      <alignment horizontal="left" vertical="center"/>
    </xf>
    <xf numFmtId="0" fontId="2" fillId="14" borderId="15" xfId="388" applyFont="1" applyFill="1" applyBorder="1" applyAlignment="1">
      <alignment horizontal="center" vertical="center"/>
    </xf>
    <xf numFmtId="14" fontId="2" fillId="14" borderId="15" xfId="388" applyNumberFormat="1" applyFont="1" applyFill="1" applyBorder="1" applyAlignment="1">
      <alignment horizontal="center" vertical="center"/>
    </xf>
    <xf numFmtId="43" fontId="2" fillId="14" borderId="15" xfId="388" applyNumberFormat="1" applyFont="1" applyFill="1" applyBorder="1" applyAlignment="1">
      <alignment horizontal="right" vertical="center"/>
    </xf>
    <xf numFmtId="43" fontId="2" fillId="14" borderId="15" xfId="426" applyFont="1" applyFill="1" applyBorder="1" applyAlignment="1">
      <alignment horizontal="right" vertical="center"/>
    </xf>
    <xf numFmtId="225" fontId="2" fillId="14" borderId="15" xfId="388" applyNumberFormat="1" applyFont="1" applyFill="1" applyBorder="1" applyAlignment="1">
      <alignment horizontal="right" vertical="center"/>
    </xf>
    <xf numFmtId="0" fontId="2" fillId="14" borderId="16" xfId="388" applyFont="1" applyFill="1" applyBorder="1" applyAlignment="1">
      <alignment vertical="center"/>
    </xf>
    <xf numFmtId="0" fontId="2" fillId="14" borderId="0" xfId="388" applyFont="1" applyFill="1" applyAlignment="1">
      <alignment vertical="center"/>
    </xf>
    <xf numFmtId="0" fontId="2" fillId="0" borderId="16" xfId="388" applyFont="1" applyFill="1" applyBorder="1" applyAlignment="1">
      <alignment horizontal="center" vertical="center"/>
    </xf>
    <xf numFmtId="49" fontId="6" fillId="0" borderId="12" xfId="388" applyNumberFormat="1" applyFont="1" applyBorder="1" applyAlignment="1">
      <alignment horizontal="center" vertical="center"/>
    </xf>
    <xf numFmtId="0" fontId="2" fillId="14" borderId="3" xfId="388" applyFont="1" applyFill="1" applyBorder="1" applyAlignment="1">
      <alignment horizontal="left" vertical="center"/>
    </xf>
    <xf numFmtId="0" fontId="2" fillId="14" borderId="3" xfId="388" applyFont="1" applyFill="1" applyBorder="1" applyAlignment="1">
      <alignment vertical="center"/>
    </xf>
    <xf numFmtId="0" fontId="2" fillId="0" borderId="15" xfId="388" applyFont="1" applyFill="1" applyBorder="1" applyAlignment="1">
      <alignment horizontal="center" vertical="center"/>
    </xf>
    <xf numFmtId="0" fontId="2" fillId="0" borderId="14" xfId="388" applyFont="1" applyBorder="1" applyAlignment="1">
      <alignment horizontal="center" vertical="center"/>
    </xf>
    <xf numFmtId="0" fontId="2" fillId="0" borderId="15" xfId="388" applyFont="1" applyBorder="1" applyAlignment="1">
      <alignment horizontal="center" vertical="center"/>
    </xf>
    <xf numFmtId="49" fontId="6" fillId="0" borderId="3" xfId="388" applyNumberFormat="1" applyFont="1" applyFill="1" applyBorder="1" applyAlignment="1">
      <alignment horizontal="center" vertical="center"/>
    </xf>
    <xf numFmtId="43" fontId="2" fillId="0" borderId="15" xfId="426" applyFont="1" applyFill="1" applyBorder="1" applyAlignment="1" applyProtection="1">
      <alignment vertical="center"/>
    </xf>
    <xf numFmtId="43" fontId="2" fillId="5" borderId="9" xfId="426" applyFont="1" applyFill="1" applyBorder="1" applyAlignment="1" applyProtection="1">
      <alignment vertical="center"/>
      <protection locked="0"/>
    </xf>
    <xf numFmtId="49" fontId="2" fillId="14" borderId="14" xfId="388" applyNumberFormat="1" applyFont="1" applyFill="1" applyBorder="1" applyAlignment="1">
      <alignment horizontal="center" vertical="center"/>
    </xf>
    <xf numFmtId="0" fontId="14" fillId="14" borderId="15" xfId="0" applyNumberFormat="1" applyFont="1" applyFill="1" applyBorder="1" applyAlignment="1">
      <alignment horizontal="left" vertical="center"/>
    </xf>
    <xf numFmtId="0" fontId="6" fillId="14" borderId="15" xfId="0" applyFont="1" applyFill="1" applyBorder="1" applyAlignment="1">
      <alignment horizontal="center" vertical="center"/>
    </xf>
    <xf numFmtId="0" fontId="2" fillId="14" borderId="15" xfId="0" applyFont="1" applyFill="1" applyBorder="1" applyAlignment="1">
      <alignment horizontal="center" vertical="center"/>
    </xf>
    <xf numFmtId="49" fontId="2" fillId="14" borderId="0" xfId="388" applyNumberFormat="1" applyFont="1" applyFill="1" applyAlignment="1">
      <alignment horizontal="center" vertical="center"/>
    </xf>
    <xf numFmtId="0" fontId="2" fillId="0" borderId="79" xfId="388" applyFont="1" applyBorder="1" applyAlignment="1">
      <alignment horizontal="center" vertical="center"/>
    </xf>
    <xf numFmtId="14" fontId="2" fillId="0" borderId="86" xfId="388" applyNumberFormat="1" applyFont="1" applyBorder="1" applyAlignment="1">
      <alignment horizontal="center" vertical="center"/>
    </xf>
    <xf numFmtId="49" fontId="6" fillId="0" borderId="15" xfId="388" applyNumberFormat="1" applyFont="1" applyFill="1" applyBorder="1" applyAlignment="1">
      <alignment horizontal="left" vertical="center"/>
    </xf>
    <xf numFmtId="49" fontId="6" fillId="0" borderId="12" xfId="388" applyNumberFormat="1" applyFont="1" applyFill="1" applyBorder="1" applyAlignment="1">
      <alignment horizontal="center" vertical="center"/>
    </xf>
    <xf numFmtId="0" fontId="6" fillId="0" borderId="15" xfId="388" applyFont="1" applyBorder="1" applyAlignment="1">
      <alignment horizontal="center" vertical="center"/>
    </xf>
    <xf numFmtId="49" fontId="2" fillId="0" borderId="14" xfId="388" applyNumberFormat="1" applyFont="1" applyFill="1" applyBorder="1" applyAlignment="1">
      <alignment horizontal="center" vertical="center"/>
    </xf>
    <xf numFmtId="43" fontId="2" fillId="0" borderId="16" xfId="388" applyNumberFormat="1" applyFont="1" applyFill="1" applyBorder="1" applyAlignment="1">
      <alignment horizontal="left" vertical="center" wrapText="1"/>
    </xf>
    <xf numFmtId="0" fontId="2" fillId="0" borderId="0" xfId="388" applyFont="1" applyAlignment="1">
      <alignment horizontal="left" vertical="center" wrapText="1"/>
    </xf>
    <xf numFmtId="0" fontId="6" fillId="0" borderId="0" xfId="388" applyNumberFormat="1" applyFont="1" applyAlignment="1">
      <alignment horizontal="left" vertical="center"/>
    </xf>
    <xf numFmtId="0" fontId="6" fillId="0" borderId="3" xfId="388" applyFont="1" applyBorder="1" applyAlignment="1">
      <alignment horizontal="left" vertical="center" wrapText="1"/>
    </xf>
    <xf numFmtId="49" fontId="14" fillId="0" borderId="2" xfId="0" applyNumberFormat="1" applyFont="1" applyFill="1" applyBorder="1" applyAlignment="1">
      <alignment horizontal="left" vertical="center" wrapText="1"/>
    </xf>
    <xf numFmtId="49" fontId="14" fillId="0" borderId="2" xfId="0" applyNumberFormat="1" applyFont="1" applyFill="1" applyBorder="1" applyAlignment="1">
      <alignment horizontal="left" vertical="center"/>
    </xf>
    <xf numFmtId="0" fontId="2" fillId="0" borderId="0" xfId="388" applyFont="1" applyAlignment="1">
      <alignment horizontal="left" vertical="center"/>
    </xf>
    <xf numFmtId="0" fontId="2" fillId="14" borderId="14" xfId="388" applyFont="1" applyFill="1" applyBorder="1" applyAlignment="1">
      <alignment horizontal="center" vertical="center"/>
    </xf>
    <xf numFmtId="49" fontId="6" fillId="0" borderId="15" xfId="388" applyNumberFormat="1" applyFont="1" applyBorder="1" applyAlignment="1">
      <alignment horizontal="left" vertical="center"/>
    </xf>
    <xf numFmtId="0" fontId="6" fillId="0" borderId="16" xfId="388" applyFont="1" applyBorder="1" applyAlignment="1">
      <alignment vertical="center" wrapText="1"/>
    </xf>
    <xf numFmtId="0" fontId="2" fillId="14" borderId="0" xfId="388" applyFont="1" applyFill="1" applyAlignment="1">
      <alignment horizontal="center" vertical="center" wrapText="1"/>
    </xf>
    <xf numFmtId="0" fontId="2" fillId="14" borderId="0" xfId="388" applyNumberFormat="1" applyFont="1" applyFill="1" applyAlignment="1">
      <alignment horizontal="center" vertical="center"/>
    </xf>
    <xf numFmtId="0" fontId="6" fillId="14" borderId="3" xfId="388" applyFont="1" applyFill="1" applyBorder="1" applyAlignment="1">
      <alignment horizontal="center" vertical="center"/>
    </xf>
    <xf numFmtId="43" fontId="2" fillId="14" borderId="9" xfId="426" applyFont="1" applyFill="1" applyBorder="1" applyAlignment="1" applyProtection="1">
      <alignment vertical="center"/>
      <protection locked="0"/>
    </xf>
    <xf numFmtId="43" fontId="2" fillId="14" borderId="3" xfId="388" applyNumberFormat="1" applyFont="1" applyFill="1" applyBorder="1" applyAlignment="1">
      <alignment horizontal="right" vertical="center"/>
    </xf>
    <xf numFmtId="43" fontId="2" fillId="14" borderId="9" xfId="388" applyNumberFormat="1" applyFont="1" applyFill="1" applyBorder="1" applyAlignment="1">
      <alignment horizontal="right" vertical="center"/>
    </xf>
    <xf numFmtId="43" fontId="2" fillId="14" borderId="0" xfId="388" applyNumberFormat="1" applyFont="1" applyFill="1" applyAlignment="1">
      <alignment vertical="center"/>
    </xf>
    <xf numFmtId="225" fontId="6" fillId="0" borderId="15" xfId="388" applyNumberFormat="1" applyFont="1" applyBorder="1" applyAlignment="1">
      <alignment horizontal="left" vertical="center"/>
    </xf>
    <xf numFmtId="0" fontId="6" fillId="14" borderId="16" xfId="388" applyFont="1" applyFill="1" applyBorder="1" applyAlignment="1">
      <alignment vertical="center"/>
    </xf>
    <xf numFmtId="223" fontId="2" fillId="14" borderId="0" xfId="388" applyNumberFormat="1" applyFont="1" applyFill="1" applyAlignment="1">
      <alignment horizontal="center" vertical="center"/>
    </xf>
    <xf numFmtId="0" fontId="6" fillId="14" borderId="12" xfId="388" applyFont="1" applyFill="1" applyBorder="1" applyAlignment="1">
      <alignment horizontal="center" vertical="center"/>
    </xf>
    <xf numFmtId="43" fontId="2" fillId="14" borderId="17" xfId="388" applyNumberFormat="1" applyFont="1" applyFill="1" applyBorder="1" applyAlignment="1">
      <alignment horizontal="right" vertical="center"/>
    </xf>
    <xf numFmtId="0" fontId="11" fillId="0" borderId="0" xfId="388" applyFont="1" applyAlignment="1">
      <alignment horizontal="right" vertical="center"/>
    </xf>
    <xf numFmtId="0" fontId="6" fillId="0" borderId="3" xfId="398" applyFont="1" applyBorder="1" applyAlignment="1" applyProtection="1">
      <alignment horizontal="center" vertical="center"/>
      <protection locked="0"/>
    </xf>
    <xf numFmtId="0" fontId="6" fillId="0" borderId="9" xfId="388" applyFont="1" applyFill="1" applyBorder="1" applyAlignment="1">
      <alignment horizontal="center" vertical="center"/>
    </xf>
    <xf numFmtId="0" fontId="2" fillId="0" borderId="0" xfId="388" applyNumberFormat="1" applyFont="1" applyFill="1" applyAlignment="1">
      <alignment horizontal="center" vertical="center"/>
    </xf>
    <xf numFmtId="0" fontId="6" fillId="0" borderId="89" xfId="388" applyFont="1" applyBorder="1" applyAlignment="1">
      <alignment horizontal="center" vertical="center"/>
    </xf>
    <xf numFmtId="43" fontId="19" fillId="10" borderId="19" xfId="388" applyNumberFormat="1" applyFont="1" applyFill="1" applyBorder="1" applyAlignment="1">
      <alignment horizontal="right" vertical="center"/>
    </xf>
    <xf numFmtId="0" fontId="142" fillId="0" borderId="3" xfId="395" applyFont="1" applyBorder="1" applyAlignment="1">
      <alignment horizontal="left"/>
    </xf>
    <xf numFmtId="43" fontId="2" fillId="0" borderId="79" xfId="388" applyNumberFormat="1" applyFont="1" applyBorder="1" applyAlignment="1">
      <alignment horizontal="right" vertical="center"/>
    </xf>
    <xf numFmtId="14" fontId="2" fillId="0" borderId="91" xfId="388" applyNumberFormat="1" applyFont="1" applyBorder="1" applyAlignment="1">
      <alignment horizontal="center" vertical="center"/>
    </xf>
    <xf numFmtId="0" fontId="2" fillId="0" borderId="91" xfId="388" applyFont="1" applyBorder="1" applyAlignment="1">
      <alignment vertical="center"/>
    </xf>
    <xf numFmtId="43" fontId="2" fillId="0" borderId="91" xfId="388" applyNumberFormat="1" applyFont="1" applyBorder="1" applyAlignment="1">
      <alignment horizontal="center" vertical="center"/>
    </xf>
    <xf numFmtId="227" fontId="2" fillId="10" borderId="72" xfId="388" applyNumberFormat="1" applyFont="1" applyFill="1" applyBorder="1" applyAlignment="1">
      <alignment horizontal="center" vertical="center"/>
    </xf>
    <xf numFmtId="227" fontId="2" fillId="10" borderId="72" xfId="388" applyNumberFormat="1" applyFont="1" applyFill="1" applyBorder="1" applyAlignment="1">
      <alignment horizontal="center" vertical="center" wrapText="1"/>
    </xf>
    <xf numFmtId="43" fontId="2" fillId="0" borderId="86" xfId="388" applyNumberFormat="1" applyFont="1" applyFill="1" applyBorder="1" applyAlignment="1">
      <alignment horizontal="right" vertical="center"/>
    </xf>
    <xf numFmtId="0" fontId="2" fillId="14" borderId="0" xfId="388" applyFont="1" applyFill="1" applyAlignment="1">
      <alignment horizontal="center" vertical="center"/>
    </xf>
    <xf numFmtId="0" fontId="6" fillId="14" borderId="0" xfId="439" applyFill="1"/>
    <xf numFmtId="0" fontId="6" fillId="14" borderId="0" xfId="437" applyFill="1"/>
    <xf numFmtId="0" fontId="6" fillId="14" borderId="0" xfId="438" applyFill="1"/>
    <xf numFmtId="0" fontId="6" fillId="14" borderId="72" xfId="388" applyFont="1" applyFill="1" applyBorder="1" applyAlignment="1">
      <alignment horizontal="center" vertical="center"/>
    </xf>
    <xf numFmtId="0" fontId="6" fillId="0" borderId="72" xfId="388" applyFont="1" applyBorder="1" applyAlignment="1">
      <alignment horizontal="center" vertical="center" wrapText="1"/>
    </xf>
    <xf numFmtId="0" fontId="6" fillId="0" borderId="0" xfId="440"/>
    <xf numFmtId="0" fontId="6" fillId="0" borderId="0" xfId="440" quotePrefix="1" applyNumberFormat="1"/>
    <xf numFmtId="0" fontId="2" fillId="0" borderId="3" xfId="388" applyFont="1" applyBorder="1" applyAlignment="1">
      <alignment horizontal="center" vertical="center"/>
    </xf>
    <xf numFmtId="0" fontId="6" fillId="0" borderId="89" xfId="388" applyFont="1" applyBorder="1" applyAlignment="1">
      <alignment horizontal="center" vertical="center"/>
    </xf>
    <xf numFmtId="0" fontId="6" fillId="0" borderId="72" xfId="388" applyFont="1" applyBorder="1" applyAlignment="1">
      <alignment horizontal="center" vertical="center" wrapText="1"/>
    </xf>
    <xf numFmtId="0" fontId="0" fillId="14" borderId="0" xfId="0" quotePrefix="1" applyNumberFormat="1" applyFill="1"/>
    <xf numFmtId="0" fontId="0" fillId="14" borderId="0" xfId="0" applyFill="1"/>
    <xf numFmtId="43" fontId="2" fillId="0" borderId="87" xfId="388" applyNumberFormat="1" applyFont="1" applyBorder="1" applyAlignment="1">
      <alignment horizontal="right" vertical="center"/>
    </xf>
    <xf numFmtId="43" fontId="2" fillId="14" borderId="79" xfId="388" applyNumberFormat="1" applyFont="1" applyFill="1" applyBorder="1" applyAlignment="1">
      <alignment horizontal="right" vertical="center"/>
    </xf>
    <xf numFmtId="0" fontId="0" fillId="14" borderId="3" xfId="0" quotePrefix="1" applyNumberFormat="1" applyFill="1" applyBorder="1"/>
    <xf numFmtId="0" fontId="6" fillId="14" borderId="0" xfId="440" applyFill="1"/>
    <xf numFmtId="0" fontId="6" fillId="14" borderId="0" xfId="440" quotePrefix="1" applyNumberFormat="1" applyFill="1"/>
    <xf numFmtId="0" fontId="6" fillId="0" borderId="15" xfId="388" applyFont="1" applyBorder="1" applyAlignment="1">
      <alignment horizontal="center" vertical="center"/>
    </xf>
    <xf numFmtId="0" fontId="2" fillId="0" borderId="3" xfId="388" applyFont="1" applyBorder="1" applyAlignment="1">
      <alignment horizontal="center" vertical="center"/>
    </xf>
    <xf numFmtId="0" fontId="2" fillId="0" borderId="15" xfId="388" applyFont="1" applyBorder="1" applyAlignment="1">
      <alignment horizontal="center" vertical="center"/>
    </xf>
    <xf numFmtId="0" fontId="2" fillId="0" borderId="15" xfId="388" applyFont="1" applyFill="1" applyBorder="1" applyAlignment="1">
      <alignment horizontal="center" vertical="center"/>
    </xf>
    <xf numFmtId="0" fontId="2" fillId="0" borderId="14" xfId="388" applyFont="1" applyBorder="1" applyAlignment="1">
      <alignment horizontal="center" vertical="center"/>
    </xf>
    <xf numFmtId="227" fontId="6" fillId="0" borderId="3" xfId="388" applyNumberFormat="1" applyFont="1" applyBorder="1" applyAlignment="1">
      <alignment horizontal="center" vertical="center"/>
    </xf>
    <xf numFmtId="0" fontId="2" fillId="10" borderId="15" xfId="388" applyFont="1" applyFill="1" applyBorder="1" applyAlignment="1">
      <alignment horizontal="center" vertical="center"/>
    </xf>
    <xf numFmtId="0" fontId="2" fillId="14" borderId="15" xfId="388" applyFont="1" applyFill="1" applyBorder="1" applyAlignment="1">
      <alignment horizontal="center" vertical="center"/>
    </xf>
    <xf numFmtId="0" fontId="6" fillId="0" borderId="92" xfId="388" applyFont="1" applyBorder="1" applyAlignment="1">
      <alignment horizontal="center" vertical="center"/>
    </xf>
    <xf numFmtId="0" fontId="17" fillId="0" borderId="3" xfId="0" applyFont="1" applyBorder="1"/>
    <xf numFmtId="0" fontId="17" fillId="0" borderId="3" xfId="0" quotePrefix="1" applyNumberFormat="1" applyFont="1" applyBorder="1"/>
    <xf numFmtId="0" fontId="6" fillId="0" borderId="15" xfId="388" applyFont="1" applyBorder="1" applyAlignment="1">
      <alignment horizontal="center" vertical="center"/>
    </xf>
    <xf numFmtId="0" fontId="6" fillId="0" borderId="12" xfId="388" applyFont="1" applyBorder="1" applyAlignment="1">
      <alignment horizontal="center" vertical="center" wrapText="1"/>
    </xf>
    <xf numFmtId="43" fontId="2" fillId="0" borderId="15" xfId="388" applyNumberFormat="1" applyFont="1" applyBorder="1" applyAlignment="1">
      <alignment vertical="center"/>
    </xf>
    <xf numFmtId="0" fontId="2" fillId="0" borderId="86" xfId="388" applyFont="1" applyBorder="1" applyAlignment="1">
      <alignment horizontal="center" vertical="center"/>
    </xf>
    <xf numFmtId="0" fontId="2" fillId="14" borderId="1" xfId="388" applyFont="1" applyFill="1" applyBorder="1" applyAlignment="1">
      <alignment vertical="center"/>
    </xf>
    <xf numFmtId="0" fontId="2" fillId="14" borderId="17" xfId="388" applyFont="1" applyFill="1" applyBorder="1" applyAlignment="1">
      <alignment horizontal="center" vertical="center"/>
    </xf>
    <xf numFmtId="0" fontId="2" fillId="14" borderId="17" xfId="388" applyFont="1" applyFill="1" applyBorder="1" applyAlignment="1">
      <alignment horizontal="left" vertical="center"/>
    </xf>
    <xf numFmtId="0" fontId="6" fillId="14" borderId="15" xfId="0" applyFont="1" applyFill="1" applyBorder="1" applyAlignment="1">
      <alignment horizontal="left" vertical="center"/>
    </xf>
    <xf numFmtId="0" fontId="6" fillId="14" borderId="15" xfId="388" applyFont="1" applyFill="1" applyBorder="1" applyAlignment="1">
      <alignment horizontal="left" vertical="center"/>
    </xf>
    <xf numFmtId="14" fontId="2" fillId="14" borderId="15" xfId="388" applyNumberFormat="1" applyFont="1" applyFill="1" applyBorder="1" applyAlignment="1">
      <alignment vertical="center"/>
    </xf>
    <xf numFmtId="43" fontId="2" fillId="14" borderId="15" xfId="426" applyFont="1" applyFill="1" applyBorder="1" applyAlignment="1">
      <alignment vertical="center"/>
    </xf>
    <xf numFmtId="49" fontId="7" fillId="0" borderId="14" xfId="388" applyNumberFormat="1" applyFont="1" applyBorder="1" applyAlignment="1">
      <alignment horizontal="left" vertical="center"/>
    </xf>
    <xf numFmtId="0" fontId="22" fillId="0" borderId="15" xfId="388" applyFont="1" applyBorder="1" applyAlignment="1">
      <alignment vertical="center"/>
    </xf>
    <xf numFmtId="43" fontId="7" fillId="0" borderId="15" xfId="388" applyNumberFormat="1" applyFont="1" applyBorder="1" applyAlignment="1">
      <alignment horizontal="right" vertical="center"/>
    </xf>
    <xf numFmtId="43" fontId="7" fillId="0" borderId="16" xfId="388" applyNumberFormat="1" applyFont="1" applyBorder="1" applyAlignment="1">
      <alignment horizontal="right" vertical="center"/>
    </xf>
    <xf numFmtId="43" fontId="7" fillId="0" borderId="17" xfId="388" applyNumberFormat="1" applyFont="1" applyBorder="1" applyAlignment="1">
      <alignment horizontal="right" vertical="center"/>
    </xf>
    <xf numFmtId="43" fontId="7" fillId="0" borderId="18" xfId="388" applyNumberFormat="1" applyFont="1" applyBorder="1" applyAlignment="1">
      <alignment horizontal="right" vertical="center"/>
    </xf>
    <xf numFmtId="0" fontId="2" fillId="0" borderId="15" xfId="388" applyFont="1" applyBorder="1" applyAlignment="1">
      <alignment horizontal="left" vertical="center" wrapText="1"/>
    </xf>
    <xf numFmtId="236" fontId="2" fillId="0" borderId="15" xfId="388" applyNumberFormat="1" applyFont="1" applyBorder="1" applyAlignment="1">
      <alignment horizontal="center" vertical="center"/>
    </xf>
    <xf numFmtId="0" fontId="2" fillId="14" borderId="14" xfId="388" applyFont="1" applyFill="1" applyBorder="1" applyAlignment="1">
      <alignment horizontal="left" vertical="center"/>
    </xf>
    <xf numFmtId="0" fontId="6" fillId="14" borderId="16" xfId="388" applyFont="1" applyFill="1" applyBorder="1" applyAlignment="1">
      <alignment vertical="center" wrapText="1"/>
    </xf>
    <xf numFmtId="43" fontId="7" fillId="0" borderId="0" xfId="426" applyFont="1" applyAlignment="1">
      <alignment vertical="center"/>
    </xf>
    <xf numFmtId="43" fontId="2" fillId="14" borderId="0" xfId="426" applyFont="1" applyFill="1" applyAlignment="1">
      <alignment vertical="center"/>
    </xf>
    <xf numFmtId="0" fontId="6" fillId="0" borderId="3" xfId="388" applyFont="1" applyBorder="1" applyAlignment="1">
      <alignment horizontal="center" vertical="center"/>
    </xf>
    <xf numFmtId="0" fontId="2" fillId="0" borderId="14" xfId="388" applyFont="1" applyBorder="1" applyAlignment="1">
      <alignment horizontal="center" vertical="center"/>
    </xf>
    <xf numFmtId="49" fontId="6" fillId="0" borderId="3" xfId="388" applyNumberFormat="1" applyFont="1" applyFill="1" applyBorder="1" applyAlignment="1">
      <alignment horizontal="center" vertical="center"/>
    </xf>
    <xf numFmtId="43" fontId="6" fillId="0" borderId="15" xfId="388" applyNumberFormat="1" applyFont="1" applyBorder="1" applyAlignment="1">
      <alignment vertical="center"/>
    </xf>
    <xf numFmtId="43" fontId="2" fillId="14" borderId="91" xfId="388" applyNumberFormat="1" applyFont="1" applyFill="1" applyBorder="1" applyAlignment="1">
      <alignment horizontal="center" vertical="center"/>
    </xf>
    <xf numFmtId="43" fontId="2" fillId="14" borderId="17" xfId="388" applyNumberFormat="1" applyFont="1" applyFill="1" applyBorder="1" applyAlignment="1">
      <alignment horizontal="center" vertical="center"/>
    </xf>
    <xf numFmtId="43" fontId="2" fillId="14" borderId="15" xfId="388" applyNumberFormat="1" applyFont="1" applyFill="1" applyBorder="1" applyAlignment="1">
      <alignment horizontal="center" vertical="center"/>
    </xf>
    <xf numFmtId="43" fontId="2" fillId="14" borderId="16" xfId="388" applyNumberFormat="1" applyFont="1" applyFill="1" applyBorder="1" applyAlignment="1">
      <alignment horizontal="right" vertical="center"/>
    </xf>
    <xf numFmtId="43" fontId="2" fillId="14" borderId="15" xfId="426" applyNumberFormat="1" applyFont="1" applyFill="1" applyBorder="1" applyAlignment="1">
      <alignment vertical="center"/>
    </xf>
    <xf numFmtId="0" fontId="2" fillId="14" borderId="15" xfId="388" applyNumberFormat="1" applyFont="1" applyFill="1" applyBorder="1" applyAlignment="1">
      <alignment horizontal="right" vertical="center"/>
    </xf>
    <xf numFmtId="43" fontId="2" fillId="14" borderId="15" xfId="397" applyNumberFormat="1" applyFont="1" applyFill="1" applyBorder="1" applyAlignment="1">
      <alignment horizontal="right" vertical="center"/>
    </xf>
    <xf numFmtId="43" fontId="7" fillId="14" borderId="17" xfId="388" applyNumberFormat="1" applyFont="1" applyFill="1" applyBorder="1" applyAlignment="1">
      <alignment horizontal="right" vertical="center"/>
    </xf>
    <xf numFmtId="49" fontId="17" fillId="5" borderId="93" xfId="0" applyNumberFormat="1" applyFont="1" applyFill="1" applyBorder="1" applyAlignment="1">
      <alignment horizontal="left" vertical="center"/>
    </xf>
    <xf numFmtId="49" fontId="17" fillId="5" borderId="94" xfId="0" applyNumberFormat="1" applyFont="1" applyFill="1" applyBorder="1" applyAlignment="1">
      <alignment horizontal="left" vertical="center"/>
    </xf>
    <xf numFmtId="0" fontId="6" fillId="0" borderId="15" xfId="388" applyFont="1" applyFill="1" applyBorder="1" applyAlignment="1">
      <alignment horizontal="center" vertical="center"/>
    </xf>
    <xf numFmtId="0" fontId="2" fillId="0" borderId="14" xfId="388" applyFont="1" applyBorder="1" applyAlignment="1">
      <alignment horizontal="center" vertical="center"/>
    </xf>
    <xf numFmtId="0" fontId="6" fillId="0" borderId="15" xfId="388" applyFont="1" applyFill="1" applyBorder="1" applyAlignment="1">
      <alignment horizontal="center" vertical="center"/>
    </xf>
    <xf numFmtId="0" fontId="2" fillId="14" borderId="15" xfId="388" applyFont="1" applyFill="1" applyBorder="1" applyAlignment="1">
      <alignment horizontal="center" vertical="center"/>
    </xf>
    <xf numFmtId="0" fontId="6" fillId="0" borderId="15" xfId="388" applyFont="1" applyFill="1" applyBorder="1" applyAlignment="1">
      <alignment horizontal="center" vertical="center"/>
    </xf>
    <xf numFmtId="0" fontId="2" fillId="14" borderId="15" xfId="388" applyFont="1" applyFill="1" applyBorder="1" applyAlignment="1">
      <alignment horizontal="center" vertical="center"/>
    </xf>
    <xf numFmtId="0" fontId="2" fillId="14" borderId="15" xfId="388" applyFont="1" applyFill="1" applyBorder="1" applyAlignment="1">
      <alignment vertical="center"/>
    </xf>
    <xf numFmtId="222" fontId="4" fillId="14" borderId="0" xfId="406" applyNumberFormat="1" applyFont="1" applyFill="1" applyAlignment="1" applyProtection="1">
      <alignment horizontal="left" vertical="center" shrinkToFit="1"/>
      <protection locked="0" hidden="1"/>
    </xf>
    <xf numFmtId="0" fontId="4" fillId="14" borderId="0" xfId="406" applyFont="1" applyFill="1" applyAlignment="1" applyProtection="1">
      <alignment horizontal="left" vertical="center" wrapText="1"/>
    </xf>
    <xf numFmtId="0" fontId="1" fillId="14" borderId="0" xfId="388" applyFont="1" applyFill="1" applyAlignment="1">
      <alignment vertical="center"/>
    </xf>
    <xf numFmtId="0" fontId="6" fillId="14" borderId="0" xfId="388" applyNumberFormat="1" applyFont="1" applyFill="1" applyAlignment="1">
      <alignment horizontal="right" vertical="center"/>
    </xf>
    <xf numFmtId="223" fontId="2" fillId="14" borderId="0" xfId="388" applyNumberFormat="1" applyFont="1" applyFill="1" applyAlignment="1">
      <alignment vertical="center"/>
    </xf>
    <xf numFmtId="0" fontId="6" fillId="14" borderId="0" xfId="388" applyFont="1" applyFill="1" applyAlignment="1">
      <alignment horizontal="right" vertical="center"/>
    </xf>
    <xf numFmtId="0" fontId="2" fillId="14" borderId="14" xfId="388" applyFont="1" applyFill="1" applyBorder="1" applyAlignment="1">
      <alignment horizontal="center" vertical="center"/>
    </xf>
    <xf numFmtId="0" fontId="6" fillId="14" borderId="15" xfId="388" applyFont="1" applyFill="1" applyBorder="1" applyAlignment="1">
      <alignment horizontal="center" vertical="center"/>
    </xf>
    <xf numFmtId="0" fontId="6" fillId="14" borderId="0" xfId="388" applyFont="1" applyFill="1" applyAlignment="1">
      <alignment vertical="center"/>
    </xf>
    <xf numFmtId="14" fontId="2" fillId="14" borderId="17" xfId="388" applyNumberFormat="1" applyFont="1" applyFill="1" applyBorder="1" applyAlignment="1">
      <alignment horizontal="center" vertical="center"/>
    </xf>
    <xf numFmtId="0" fontId="2" fillId="14" borderId="18" xfId="388" applyFont="1" applyFill="1" applyBorder="1" applyAlignment="1">
      <alignment vertical="center"/>
    </xf>
    <xf numFmtId="0" fontId="6" fillId="14" borderId="10" xfId="388" applyNumberFormat="1" applyFont="1" applyFill="1" applyBorder="1" applyAlignment="1">
      <alignment vertical="center"/>
    </xf>
    <xf numFmtId="0" fontId="2" fillId="14" borderId="10" xfId="388" applyNumberFormat="1" applyFont="1" applyFill="1" applyBorder="1" applyAlignment="1">
      <alignment vertical="center"/>
    </xf>
    <xf numFmtId="0" fontId="141" fillId="14" borderId="0" xfId="388" applyNumberFormat="1" applyFont="1" applyFill="1" applyAlignment="1">
      <alignment vertical="center"/>
    </xf>
    <xf numFmtId="0" fontId="2" fillId="0" borderId="14" xfId="388" applyFont="1" applyBorder="1" applyAlignment="1">
      <alignment horizontal="center" vertical="center"/>
    </xf>
    <xf numFmtId="43" fontId="7" fillId="14" borderId="15" xfId="388" applyNumberFormat="1" applyFont="1" applyFill="1" applyBorder="1" applyAlignment="1">
      <alignment horizontal="right" vertical="center"/>
    </xf>
    <xf numFmtId="0" fontId="24" fillId="0" borderId="3" xfId="398" applyNumberFormat="1" applyFont="1" applyBorder="1" applyAlignment="1" applyProtection="1">
      <alignment horizontal="left" vertical="center"/>
      <protection locked="0"/>
    </xf>
    <xf numFmtId="0" fontId="2" fillId="14" borderId="15" xfId="388" applyFont="1" applyFill="1" applyBorder="1" applyAlignment="1">
      <alignment horizontal="center" vertical="center"/>
    </xf>
    <xf numFmtId="0" fontId="6" fillId="14" borderId="12" xfId="388" applyFont="1" applyFill="1" applyBorder="1" applyAlignment="1">
      <alignment horizontal="center" vertical="center" wrapText="1"/>
    </xf>
    <xf numFmtId="0" fontId="2" fillId="14" borderId="15" xfId="388" applyFont="1" applyFill="1" applyBorder="1" applyAlignment="1">
      <alignment horizontal="center" vertical="center"/>
    </xf>
    <xf numFmtId="223" fontId="2" fillId="14" borderId="0" xfId="388" applyNumberFormat="1" applyFont="1" applyFill="1" applyAlignment="1">
      <alignment horizontal="center" vertical="center"/>
    </xf>
    <xf numFmtId="0" fontId="6" fillId="14" borderId="12" xfId="388" applyFont="1" applyFill="1" applyBorder="1" applyAlignment="1">
      <alignment horizontal="center" vertical="center"/>
    </xf>
    <xf numFmtId="0" fontId="140" fillId="14" borderId="0" xfId="406" applyFont="1" applyFill="1" applyAlignment="1" applyProtection="1">
      <alignment horizontal="left" vertical="center" wrapText="1"/>
    </xf>
    <xf numFmtId="0" fontId="6" fillId="14" borderId="13" xfId="388" applyFont="1" applyFill="1" applyBorder="1" applyAlignment="1">
      <alignment horizontal="center" vertical="center"/>
    </xf>
    <xf numFmtId="43" fontId="2" fillId="14" borderId="0" xfId="388" applyNumberFormat="1" applyFont="1" applyFill="1" applyAlignment="1">
      <alignment horizontal="center" vertical="center"/>
    </xf>
    <xf numFmtId="0" fontId="6" fillId="14" borderId="0" xfId="388" applyFont="1" applyFill="1" applyAlignment="1">
      <alignment horizontal="center" vertical="center"/>
    </xf>
    <xf numFmtId="0" fontId="6" fillId="14" borderId="15" xfId="388" applyFont="1" applyFill="1" applyBorder="1" applyAlignment="1">
      <alignment vertical="center"/>
    </xf>
    <xf numFmtId="43" fontId="7" fillId="14" borderId="0" xfId="426" applyFont="1" applyFill="1" applyAlignment="1">
      <alignment vertical="center"/>
    </xf>
    <xf numFmtId="0" fontId="6" fillId="0" borderId="15" xfId="388" applyFont="1" applyBorder="1" applyAlignment="1">
      <alignment horizontal="center" vertical="center"/>
    </xf>
    <xf numFmtId="49" fontId="6" fillId="0" borderId="3" xfId="388" applyNumberFormat="1" applyFont="1" applyFill="1" applyBorder="1" applyAlignment="1">
      <alignment horizontal="center" vertical="center"/>
    </xf>
    <xf numFmtId="0" fontId="1" fillId="14" borderId="0" xfId="388" applyFont="1" applyFill="1" applyAlignment="1">
      <alignment horizontal="center" vertical="center" wrapText="1"/>
    </xf>
    <xf numFmtId="0" fontId="2" fillId="14" borderId="0" xfId="388" applyNumberFormat="1" applyFont="1" applyFill="1" applyAlignment="1">
      <alignment horizontal="center" vertical="center"/>
    </xf>
    <xf numFmtId="43" fontId="6" fillId="0" borderId="16" xfId="388" applyNumberFormat="1" applyFont="1" applyFill="1" applyBorder="1" applyAlignment="1">
      <alignment horizontal="left" vertical="center" wrapText="1"/>
    </xf>
    <xf numFmtId="43" fontId="2" fillId="0" borderId="88" xfId="426" applyFont="1" applyFill="1" applyBorder="1" applyAlignment="1">
      <alignment vertical="center"/>
    </xf>
    <xf numFmtId="43" fontId="2" fillId="0" borderId="95" xfId="426" applyFont="1" applyFill="1" applyBorder="1" applyAlignment="1">
      <alignment vertical="center"/>
    </xf>
    <xf numFmtId="43" fontId="2" fillId="0" borderId="86" xfId="426" applyFont="1" applyFill="1" applyBorder="1" applyAlignment="1">
      <alignment vertical="center"/>
    </xf>
    <xf numFmtId="0" fontId="15" fillId="0" borderId="15" xfId="388" applyFont="1" applyBorder="1" applyAlignment="1">
      <alignment horizontal="left" vertical="center"/>
    </xf>
    <xf numFmtId="0" fontId="14" fillId="0" borderId="15" xfId="0" applyFont="1" applyFill="1" applyBorder="1" applyAlignment="1">
      <alignment horizontal="left" shrinkToFit="1"/>
    </xf>
    <xf numFmtId="43" fontId="6" fillId="0" borderId="15" xfId="388" applyNumberFormat="1" applyFont="1" applyBorder="1" applyAlignment="1">
      <alignment horizontal="left" vertical="center"/>
    </xf>
    <xf numFmtId="226" fontId="2" fillId="0" borderId="3" xfId="388" applyNumberFormat="1" applyFont="1" applyFill="1" applyBorder="1" applyAlignment="1">
      <alignment horizontal="center" vertical="center"/>
    </xf>
    <xf numFmtId="226" fontId="6" fillId="14" borderId="15" xfId="0" applyNumberFormat="1" applyFont="1" applyFill="1" applyBorder="1" applyAlignment="1">
      <alignment horizontal="left" shrinkToFit="1"/>
    </xf>
    <xf numFmtId="0" fontId="6" fillId="14" borderId="0" xfId="388" applyFont="1" applyFill="1" applyBorder="1" applyAlignment="1">
      <alignment horizontal="center" vertical="center"/>
    </xf>
    <xf numFmtId="0" fontId="6" fillId="14" borderId="0" xfId="388" applyFont="1" applyFill="1" applyBorder="1" applyAlignment="1">
      <alignment vertical="center"/>
    </xf>
    <xf numFmtId="0" fontId="2" fillId="14" borderId="0" xfId="388" applyFont="1" applyFill="1" applyBorder="1" applyAlignment="1">
      <alignment vertical="center"/>
    </xf>
    <xf numFmtId="14" fontId="2" fillId="14" borderId="86" xfId="388" applyNumberFormat="1" applyFont="1" applyFill="1" applyBorder="1" applyAlignment="1">
      <alignment horizontal="center" vertical="center"/>
    </xf>
    <xf numFmtId="43" fontId="2" fillId="0" borderId="15" xfId="426" applyFont="1" applyBorder="1" applyAlignment="1">
      <alignment horizontal="center" vertical="center"/>
    </xf>
    <xf numFmtId="0" fontId="2" fillId="0" borderId="15" xfId="388" applyFont="1" applyBorder="1" applyAlignment="1">
      <alignment horizontal="center" vertical="center"/>
    </xf>
    <xf numFmtId="0" fontId="2" fillId="0" borderId="15" xfId="388" applyFont="1" applyFill="1" applyBorder="1" applyAlignment="1">
      <alignment horizontal="center" vertical="center"/>
    </xf>
    <xf numFmtId="43" fontId="2" fillId="0" borderId="15" xfId="388" applyNumberFormat="1" applyFont="1" applyBorder="1" applyAlignment="1">
      <alignment horizontal="left" vertical="center" wrapText="1"/>
    </xf>
    <xf numFmtId="49" fontId="2" fillId="0" borderId="14" xfId="388" applyNumberFormat="1" applyFont="1" applyFill="1" applyBorder="1" applyAlignment="1">
      <alignment horizontal="center" vertical="center"/>
    </xf>
    <xf numFmtId="49" fontId="2" fillId="14" borderId="14" xfId="388" applyNumberFormat="1" applyFont="1" applyFill="1" applyBorder="1" applyAlignment="1">
      <alignment horizontal="center" vertical="center"/>
    </xf>
    <xf numFmtId="49" fontId="2" fillId="14" borderId="15" xfId="388" applyNumberFormat="1" applyFont="1" applyFill="1" applyBorder="1" applyAlignment="1">
      <alignment horizontal="center" vertical="center"/>
    </xf>
    <xf numFmtId="0" fontId="2" fillId="14" borderId="15" xfId="388" applyFont="1" applyFill="1" applyBorder="1" applyAlignment="1">
      <alignment horizontal="center" vertical="center"/>
    </xf>
    <xf numFmtId="49" fontId="2" fillId="0" borderId="15" xfId="388" applyNumberFormat="1" applyFont="1" applyBorder="1" applyAlignment="1">
      <alignment horizontal="center" vertical="center"/>
    </xf>
    <xf numFmtId="49" fontId="6" fillId="0" borderId="3" xfId="388" applyNumberFormat="1" applyFont="1" applyFill="1" applyBorder="1" applyAlignment="1">
      <alignment horizontal="center" vertical="center"/>
    </xf>
    <xf numFmtId="223" fontId="2" fillId="14" borderId="0" xfId="388" applyNumberFormat="1" applyFont="1" applyFill="1" applyAlignment="1">
      <alignment horizontal="center" vertical="center"/>
    </xf>
    <xf numFmtId="49" fontId="2" fillId="0" borderId="17" xfId="388" applyNumberFormat="1" applyFont="1" applyBorder="1" applyAlignment="1">
      <alignment horizontal="center" vertical="center"/>
    </xf>
    <xf numFmtId="49" fontId="2" fillId="14" borderId="14" xfId="388" applyNumberFormat="1" applyFont="1" applyFill="1" applyBorder="1" applyAlignment="1">
      <alignment horizontal="center" vertical="center"/>
    </xf>
    <xf numFmtId="224" fontId="2" fillId="0" borderId="0" xfId="388" applyNumberFormat="1" applyFont="1" applyAlignment="1">
      <alignment horizontal="center" vertical="center" wrapText="1"/>
    </xf>
    <xf numFmtId="224" fontId="2" fillId="0" borderId="0" xfId="388" applyNumberFormat="1" applyFont="1" applyAlignment="1">
      <alignment horizontal="center" vertical="center"/>
    </xf>
    <xf numFmtId="224" fontId="2" fillId="0" borderId="0" xfId="388" applyNumberFormat="1" applyFont="1" applyAlignment="1">
      <alignment vertical="center"/>
    </xf>
    <xf numFmtId="224" fontId="2" fillId="0" borderId="87" xfId="388" applyNumberFormat="1" applyFont="1" applyBorder="1" applyAlignment="1">
      <alignment horizontal="center" vertical="center"/>
    </xf>
    <xf numFmtId="224" fontId="2" fillId="0" borderId="15" xfId="388" applyNumberFormat="1" applyFont="1" applyBorder="1" applyAlignment="1">
      <alignment horizontal="center" vertical="center"/>
    </xf>
    <xf numFmtId="224" fontId="2" fillId="0" borderId="15" xfId="388" applyNumberFormat="1" applyFont="1" applyFill="1" applyBorder="1" applyAlignment="1">
      <alignment horizontal="center" vertical="center"/>
    </xf>
    <xf numFmtId="224" fontId="2" fillId="0" borderId="17" xfId="388" applyNumberFormat="1" applyFont="1" applyBorder="1" applyAlignment="1">
      <alignment horizontal="center" vertical="center"/>
    </xf>
    <xf numFmtId="223" fontId="4" fillId="0" borderId="0" xfId="406" applyNumberFormat="1" applyFont="1" applyFill="1" applyAlignment="1" applyProtection="1">
      <alignment horizontal="left" vertical="center" shrinkToFit="1"/>
      <protection locked="0" hidden="1"/>
    </xf>
    <xf numFmtId="49" fontId="25" fillId="0" borderId="14" xfId="388" applyNumberFormat="1" applyFont="1" applyFill="1" applyBorder="1" applyAlignment="1">
      <alignment horizontal="center" vertical="center"/>
    </xf>
    <xf numFmtId="49" fontId="34" fillId="0" borderId="14" xfId="406" applyNumberFormat="1" applyFont="1" applyFill="1" applyBorder="1" applyAlignment="1" applyProtection="1">
      <alignment horizontal="center" vertical="center"/>
    </xf>
    <xf numFmtId="49" fontId="34" fillId="0" borderId="21" xfId="406" applyNumberFormat="1" applyFont="1" applyFill="1" applyBorder="1" applyAlignment="1" applyProtection="1">
      <alignment horizontal="center" vertical="center"/>
    </xf>
    <xf numFmtId="49" fontId="3" fillId="0" borderId="0" xfId="406" applyNumberFormat="1" applyFill="1" applyAlignment="1" applyProtection="1">
      <alignment horizontal="left" vertical="center" shrinkToFit="1"/>
      <protection locked="0" hidden="1"/>
    </xf>
    <xf numFmtId="49" fontId="6" fillId="0" borderId="11" xfId="388" applyNumberFormat="1" applyFont="1" applyFill="1" applyBorder="1" applyAlignment="1">
      <alignment horizontal="center" vertical="center"/>
    </xf>
    <xf numFmtId="49" fontId="7" fillId="0" borderId="14" xfId="388" applyNumberFormat="1" applyFont="1" applyFill="1" applyBorder="1" applyAlignment="1">
      <alignment horizontal="center" vertical="center"/>
    </xf>
    <xf numFmtId="49" fontId="7" fillId="0" borderId="21" xfId="388" applyNumberFormat="1" applyFont="1" applyFill="1" applyBorder="1" applyAlignment="1">
      <alignment horizontal="center" vertical="center"/>
    </xf>
    <xf numFmtId="49" fontId="6" fillId="0" borderId="0" xfId="388" applyNumberFormat="1" applyFont="1" applyFill="1" applyAlignment="1"/>
    <xf numFmtId="49" fontId="24" fillId="0" borderId="0" xfId="388" applyNumberFormat="1" applyFont="1" applyFill="1" applyAlignment="1">
      <alignment vertical="center"/>
    </xf>
    <xf numFmtId="49" fontId="2" fillId="0" borderId="14" xfId="388" applyNumberFormat="1" applyFont="1" applyFill="1" applyBorder="1" applyAlignment="1" applyProtection="1">
      <alignment horizontal="center" vertical="center"/>
    </xf>
    <xf numFmtId="49" fontId="3" fillId="5" borderId="0" xfId="406" applyNumberFormat="1" applyFill="1" applyAlignment="1" applyProtection="1">
      <alignment horizontal="left" vertical="center" shrinkToFit="1"/>
      <protection locked="0" hidden="1"/>
    </xf>
    <xf numFmtId="49" fontId="2" fillId="0" borderId="0" xfId="388" applyNumberFormat="1" applyFont="1" applyAlignment="1">
      <alignment vertical="center"/>
    </xf>
    <xf numFmtId="49" fontId="6" fillId="0" borderId="11" xfId="388" applyNumberFormat="1" applyFont="1" applyBorder="1" applyAlignment="1">
      <alignment horizontal="center" vertical="center"/>
    </xf>
    <xf numFmtId="14" fontId="2" fillId="0" borderId="15" xfId="388" applyNumberFormat="1" applyFont="1" applyBorder="1" applyAlignment="1">
      <alignment horizontal="right" vertical="center"/>
    </xf>
    <xf numFmtId="49" fontId="3" fillId="14" borderId="0" xfId="406" applyNumberFormat="1" applyFill="1" applyAlignment="1" applyProtection="1">
      <alignment horizontal="left" vertical="center" shrinkToFit="1"/>
      <protection locked="0" hidden="1"/>
    </xf>
    <xf numFmtId="49" fontId="2" fillId="14" borderId="0" xfId="388" applyNumberFormat="1" applyFont="1" applyFill="1" applyAlignment="1">
      <alignment vertical="center"/>
    </xf>
    <xf numFmtId="49" fontId="6" fillId="14" borderId="11" xfId="388" applyNumberFormat="1" applyFont="1" applyFill="1" applyBorder="1" applyAlignment="1">
      <alignment horizontal="center" vertical="center"/>
    </xf>
    <xf numFmtId="49" fontId="6" fillId="14" borderId="0" xfId="388" applyNumberFormat="1" applyFont="1" applyFill="1" applyAlignment="1">
      <alignment vertical="center"/>
    </xf>
    <xf numFmtId="49" fontId="6" fillId="14" borderId="0" xfId="388" applyNumberFormat="1" applyFont="1" applyFill="1" applyAlignment="1">
      <alignment horizontal="center" vertical="center"/>
    </xf>
    <xf numFmtId="49" fontId="2" fillId="0" borderId="0" xfId="388" applyNumberFormat="1" applyFont="1" applyAlignment="1">
      <alignment horizontal="center" vertical="center" wrapText="1"/>
    </xf>
    <xf numFmtId="49" fontId="6" fillId="0" borderId="15" xfId="0" applyNumberFormat="1" applyFont="1" applyBorder="1" applyAlignment="1">
      <alignment horizontal="center" vertical="center"/>
    </xf>
    <xf numFmtId="49" fontId="4" fillId="5" borderId="0" xfId="406" applyNumberFormat="1" applyFont="1" applyFill="1" applyAlignment="1" applyProtection="1">
      <alignment horizontal="left" vertical="center" shrinkToFit="1"/>
      <protection locked="0" hidden="1"/>
    </xf>
    <xf numFmtId="49" fontId="4" fillId="0" borderId="0" xfId="406" applyNumberFormat="1" applyFont="1" applyFill="1" applyAlignment="1" applyProtection="1">
      <alignment horizontal="left" vertical="center" shrinkToFit="1"/>
      <protection locked="0" hidden="1"/>
    </xf>
    <xf numFmtId="49" fontId="6" fillId="0" borderId="3" xfId="388" applyNumberFormat="1" applyFont="1" applyFill="1" applyBorder="1" applyAlignment="1">
      <alignment horizontal="center" vertical="center" wrapText="1"/>
    </xf>
    <xf numFmtId="49" fontId="2" fillId="0" borderId="0" xfId="388" applyNumberFormat="1" applyFont="1" applyFill="1" applyAlignment="1">
      <alignment horizontal="center" vertical="center" wrapText="1"/>
    </xf>
    <xf numFmtId="43" fontId="2" fillId="14" borderId="9" xfId="388" applyNumberFormat="1" applyFont="1" applyFill="1" applyBorder="1" applyAlignment="1">
      <alignment vertical="center"/>
    </xf>
    <xf numFmtId="223" fontId="2" fillId="0" borderId="9" xfId="388" applyNumberFormat="1" applyFont="1" applyFill="1" applyBorder="1" applyAlignment="1">
      <alignment horizontal="right" vertical="center"/>
    </xf>
    <xf numFmtId="0" fontId="8" fillId="14" borderId="0" xfId="388" applyFont="1" applyFill="1" applyAlignment="1">
      <alignment vertical="center"/>
    </xf>
    <xf numFmtId="0" fontId="6" fillId="0" borderId="3" xfId="388" applyNumberFormat="1" applyFont="1" applyBorder="1" applyAlignment="1">
      <alignment horizontal="left" vertical="center"/>
    </xf>
    <xf numFmtId="0" fontId="3" fillId="5" borderId="0" xfId="406" applyNumberFormat="1" applyFill="1" applyAlignment="1" applyProtection="1">
      <alignment horizontal="left" vertical="center" shrinkToFit="1"/>
      <protection locked="0" hidden="1"/>
    </xf>
    <xf numFmtId="0" fontId="4" fillId="0" borderId="0" xfId="406" applyNumberFormat="1" applyFont="1" applyAlignment="1" applyProtection="1">
      <alignment horizontal="left" vertical="center" wrapText="1"/>
    </xf>
    <xf numFmtId="0" fontId="2" fillId="0" borderId="0" xfId="388" applyNumberFormat="1" applyFont="1" applyAlignment="1">
      <alignment horizontal="center" vertical="center" wrapText="1"/>
    </xf>
    <xf numFmtId="0" fontId="2" fillId="0" borderId="0" xfId="388" applyNumberFormat="1" applyFont="1" applyAlignment="1">
      <alignment vertical="center"/>
    </xf>
    <xf numFmtId="0" fontId="1" fillId="0" borderId="0" xfId="388" applyNumberFormat="1" applyFont="1" applyAlignment="1">
      <alignment vertical="center"/>
    </xf>
    <xf numFmtId="0" fontId="2" fillId="0" borderId="0" xfId="388" applyNumberFormat="1" applyFont="1" applyAlignment="1">
      <alignment horizontal="center" vertical="center"/>
    </xf>
    <xf numFmtId="0" fontId="6" fillId="0" borderId="0" xfId="388" applyNumberFormat="1" applyFont="1" applyAlignment="1">
      <alignment horizontal="right" vertical="center"/>
    </xf>
    <xf numFmtId="0" fontId="6" fillId="0" borderId="3" xfId="388" applyNumberFormat="1" applyFont="1" applyBorder="1" applyAlignment="1">
      <alignment horizontal="center" vertical="center"/>
    </xf>
    <xf numFmtId="0" fontId="6" fillId="0" borderId="8" xfId="388" applyNumberFormat="1" applyFont="1" applyBorder="1" applyAlignment="1">
      <alignment horizontal="center" vertical="center"/>
    </xf>
    <xf numFmtId="0" fontId="6" fillId="0" borderId="9" xfId="388" applyNumberFormat="1" applyFont="1" applyBorder="1" applyAlignment="1">
      <alignment horizontal="center" vertical="center"/>
    </xf>
    <xf numFmtId="0" fontId="2" fillId="0" borderId="3" xfId="388" applyNumberFormat="1" applyFont="1" applyBorder="1" applyAlignment="1">
      <alignment horizontal="center" vertical="center"/>
    </xf>
    <xf numFmtId="0" fontId="2" fillId="0" borderId="3" xfId="388" applyNumberFormat="1" applyFont="1" applyBorder="1" applyAlignment="1">
      <alignment horizontal="right" vertical="center"/>
    </xf>
    <xf numFmtId="0" fontId="2" fillId="0" borderId="3" xfId="0" applyNumberFormat="1" applyFont="1" applyBorder="1" applyAlignment="1">
      <alignment horizontal="left"/>
    </xf>
    <xf numFmtId="0" fontId="6" fillId="0" borderId="3" xfId="0" applyNumberFormat="1" applyFont="1" applyBorder="1" applyAlignment="1">
      <alignment horizontal="center"/>
    </xf>
    <xf numFmtId="0" fontId="2" fillId="0" borderId="8" xfId="388" applyNumberFormat="1" applyFont="1" applyBorder="1" applyAlignment="1">
      <alignment horizontal="right" vertical="center"/>
    </xf>
    <xf numFmtId="0" fontId="2" fillId="0" borderId="3" xfId="388" applyNumberFormat="1" applyFont="1" applyBorder="1" applyAlignment="1">
      <alignment vertical="center"/>
    </xf>
    <xf numFmtId="0" fontId="2" fillId="0" borderId="3" xfId="0" applyNumberFormat="1" applyFont="1" applyFill="1" applyBorder="1" applyAlignment="1">
      <alignment horizontal="left"/>
    </xf>
    <xf numFmtId="0" fontId="2" fillId="0" borderId="3" xfId="388" applyNumberFormat="1" applyFont="1" applyBorder="1" applyAlignment="1">
      <alignment horizontal="left" vertical="center"/>
    </xf>
    <xf numFmtId="49" fontId="56" fillId="14" borderId="0" xfId="428" applyNumberFormat="1" applyFont="1" applyFill="1" applyBorder="1" applyAlignment="1">
      <alignment horizontal="centerContinuous" vertical="center"/>
    </xf>
    <xf numFmtId="49" fontId="57" fillId="14" borderId="0" xfId="402" applyNumberFormat="1" applyFont="1" applyFill="1" applyBorder="1" applyAlignment="1">
      <alignment horizontal="centerContinuous" vertical="center"/>
    </xf>
    <xf numFmtId="49" fontId="55" fillId="14" borderId="0" xfId="402" applyNumberFormat="1" applyFont="1" applyFill="1" applyBorder="1" applyAlignment="1">
      <alignment vertical="center"/>
    </xf>
    <xf numFmtId="0" fontId="55" fillId="14" borderId="0" xfId="388" applyFont="1" applyFill="1" applyBorder="1"/>
    <xf numFmtId="49" fontId="55" fillId="14" borderId="0" xfId="428" applyNumberFormat="1" applyFont="1" applyFill="1" applyBorder="1" applyAlignment="1">
      <alignment vertical="center"/>
    </xf>
    <xf numFmtId="49" fontId="4" fillId="14" borderId="0" xfId="406" applyNumberFormat="1" applyFont="1" applyFill="1" applyBorder="1" applyAlignment="1" applyProtection="1">
      <alignment vertical="top"/>
    </xf>
    <xf numFmtId="49" fontId="55" fillId="14" borderId="0" xfId="402" applyNumberFormat="1" applyFont="1" applyFill="1" applyBorder="1" applyAlignment="1">
      <alignment horizontal="center" vertical="center"/>
    </xf>
    <xf numFmtId="49" fontId="55" fillId="14" borderId="0" xfId="428" applyNumberFormat="1" applyFont="1" applyFill="1" applyBorder="1" applyAlignment="1">
      <alignment vertical="top"/>
    </xf>
    <xf numFmtId="49" fontId="55" fillId="14" borderId="0" xfId="402" applyNumberFormat="1" applyFont="1" applyFill="1" applyBorder="1" applyAlignment="1">
      <alignment vertical="top"/>
    </xf>
    <xf numFmtId="49" fontId="55" fillId="14" borderId="0" xfId="402" applyNumberFormat="1" applyFont="1" applyFill="1" applyBorder="1" applyAlignment="1">
      <alignment horizontal="center" vertical="top"/>
    </xf>
    <xf numFmtId="49" fontId="55" fillId="14" borderId="0" xfId="428" applyNumberFormat="1" applyFont="1" applyFill="1" applyBorder="1" applyAlignment="1">
      <alignment horizontal="left" vertical="center"/>
    </xf>
    <xf numFmtId="49" fontId="4" fillId="14" borderId="0" xfId="406" applyNumberFormat="1" applyFont="1" applyFill="1" applyBorder="1" applyAlignment="1" applyProtection="1">
      <alignment horizontal="left" vertical="center"/>
    </xf>
    <xf numFmtId="49" fontId="55" fillId="14" borderId="0" xfId="406" applyNumberFormat="1" applyFont="1" applyFill="1" applyBorder="1" applyAlignment="1" applyProtection="1">
      <alignment horizontal="left" vertical="top"/>
    </xf>
    <xf numFmtId="49" fontId="55" fillId="14" borderId="0" xfId="406" applyNumberFormat="1" applyFont="1" applyFill="1" applyBorder="1" applyAlignment="1" applyProtection="1">
      <alignment vertical="center"/>
    </xf>
    <xf numFmtId="49" fontId="55" fillId="14" borderId="0" xfId="402" applyNumberFormat="1" applyFont="1" applyFill="1" applyBorder="1" applyAlignment="1">
      <alignment horizontal="left" vertical="center"/>
    </xf>
    <xf numFmtId="176" fontId="55" fillId="14" borderId="0" xfId="402" applyNumberFormat="1" applyFont="1" applyFill="1" applyBorder="1" applyAlignment="1">
      <alignment vertical="center"/>
    </xf>
    <xf numFmtId="49" fontId="58" fillId="14" borderId="0" xfId="406" applyNumberFormat="1" applyFont="1" applyFill="1" applyBorder="1" applyAlignment="1" applyProtection="1">
      <alignment vertical="center"/>
    </xf>
    <xf numFmtId="49" fontId="4" fillId="14" borderId="0" xfId="406" applyNumberFormat="1" applyFont="1" applyFill="1" applyBorder="1" applyAlignment="1" applyProtection="1">
      <alignment vertical="center"/>
    </xf>
    <xf numFmtId="0" fontId="55" fillId="14" borderId="0" xfId="406" applyFont="1" applyFill="1" applyBorder="1" applyAlignment="1" applyProtection="1"/>
    <xf numFmtId="0" fontId="6" fillId="14" borderId="0" xfId="388" applyFont="1" applyFill="1" applyBorder="1" applyAlignment="1">
      <alignment vertical="center" wrapText="1"/>
    </xf>
    <xf numFmtId="0" fontId="14" fillId="14" borderId="16" xfId="388" applyFont="1" applyFill="1" applyBorder="1" applyAlignment="1">
      <alignment vertical="center" wrapText="1"/>
    </xf>
    <xf numFmtId="0" fontId="6" fillId="14" borderId="14" xfId="388" applyFont="1" applyFill="1" applyBorder="1" applyAlignment="1">
      <alignment horizontal="left" vertical="center"/>
    </xf>
    <xf numFmtId="43" fontId="2" fillId="14" borderId="0" xfId="388" applyNumberFormat="1" applyFont="1" applyFill="1" applyBorder="1" applyAlignment="1">
      <alignment horizontal="right" vertical="center"/>
    </xf>
    <xf numFmtId="43" fontId="2" fillId="14" borderId="3" xfId="426" applyFont="1" applyFill="1" applyBorder="1" applyAlignment="1" applyProtection="1">
      <alignment vertical="center"/>
      <protection locked="0"/>
    </xf>
    <xf numFmtId="43" fontId="14" fillId="0" borderId="16" xfId="388" applyNumberFormat="1" applyFont="1" applyFill="1" applyBorder="1" applyAlignment="1">
      <alignment vertical="center" wrapText="1"/>
    </xf>
    <xf numFmtId="0" fontId="6" fillId="0" borderId="15" xfId="388" applyFont="1" applyBorder="1" applyAlignment="1">
      <alignment horizontal="center" vertical="center"/>
    </xf>
    <xf numFmtId="0" fontId="2" fillId="0" borderId="14" xfId="388" applyFont="1" applyBorder="1" applyAlignment="1">
      <alignment horizontal="center" vertical="center"/>
    </xf>
    <xf numFmtId="0" fontId="2" fillId="0" borderId="3" xfId="388" applyFont="1" applyFill="1" applyBorder="1" applyAlignment="1">
      <alignment horizontal="center" vertical="center"/>
    </xf>
    <xf numFmtId="0" fontId="2" fillId="14" borderId="15" xfId="388" applyFont="1" applyFill="1" applyBorder="1" applyAlignment="1">
      <alignment horizontal="center" vertical="center"/>
    </xf>
    <xf numFmtId="223" fontId="9" fillId="0" borderId="0" xfId="388" applyNumberFormat="1" applyFont="1" applyFill="1" applyAlignment="1">
      <alignment horizontal="center" vertical="center"/>
    </xf>
    <xf numFmtId="0" fontId="6" fillId="0" borderId="5" xfId="388" applyFont="1" applyFill="1" applyBorder="1" applyAlignment="1">
      <alignment horizontal="center" vertical="center"/>
    </xf>
    <xf numFmtId="224" fontId="2" fillId="0" borderId="3" xfId="388" applyNumberFormat="1" applyFont="1" applyFill="1" applyBorder="1" applyAlignment="1">
      <alignment horizontal="center" vertical="center"/>
    </xf>
    <xf numFmtId="0" fontId="6" fillId="14" borderId="3" xfId="388" applyFont="1" applyFill="1" applyBorder="1" applyAlignment="1">
      <alignment horizontal="left" vertical="center"/>
    </xf>
    <xf numFmtId="43" fontId="2" fillId="0" borderId="5" xfId="388" applyNumberFormat="1" applyFont="1" applyFill="1" applyBorder="1" applyAlignment="1">
      <alignment horizontal="right" vertical="center"/>
    </xf>
    <xf numFmtId="49" fontId="2" fillId="0" borderId="9" xfId="388" applyNumberFormat="1" applyFont="1" applyFill="1" applyBorder="1" applyAlignment="1">
      <alignment horizontal="center" vertical="center"/>
    </xf>
    <xf numFmtId="0" fontId="6" fillId="0" borderId="0" xfId="388" applyFont="1" applyFill="1" applyAlignment="1">
      <alignment horizontal="center" vertical="center" wrapText="1"/>
    </xf>
    <xf numFmtId="0" fontId="32" fillId="5" borderId="0" xfId="401" applyFont="1" applyFill="1" applyBorder="1" applyAlignment="1" applyProtection="1">
      <alignment horizontal="left" vertical="center"/>
    </xf>
    <xf numFmtId="0" fontId="32" fillId="5" borderId="41" xfId="401" applyFont="1" applyFill="1" applyBorder="1" applyAlignment="1" applyProtection="1">
      <alignment horizontal="left" vertical="center"/>
    </xf>
    <xf numFmtId="0" fontId="61" fillId="13" borderId="0" xfId="401" applyFont="1" applyFill="1" applyBorder="1" applyAlignment="1" applyProtection="1">
      <alignment horizontal="center" vertical="center"/>
    </xf>
    <xf numFmtId="0" fontId="61" fillId="13" borderId="39" xfId="401" applyFont="1" applyFill="1" applyBorder="1" applyAlignment="1" applyProtection="1">
      <alignment horizontal="center" vertical="center"/>
    </xf>
    <xf numFmtId="0" fontId="14" fillId="0" borderId="38" xfId="401" applyFont="1" applyFill="1" applyBorder="1" applyAlignment="1" applyProtection="1">
      <alignment vertical="center"/>
    </xf>
    <xf numFmtId="0" fontId="14" fillId="0" borderId="0" xfId="401" applyFont="1" applyFill="1" applyBorder="1" applyAlignment="1" applyProtection="1">
      <alignment vertical="center"/>
    </xf>
    <xf numFmtId="0" fontId="69" fillId="11" borderId="38" xfId="401" applyFont="1" applyFill="1" applyBorder="1" applyAlignment="1" applyProtection="1">
      <alignment horizontal="left" vertical="center"/>
    </xf>
    <xf numFmtId="0" fontId="69" fillId="11" borderId="0" xfId="392" applyFont="1" applyFill="1" applyBorder="1" applyAlignment="1">
      <alignment horizontal="left"/>
    </xf>
    <xf numFmtId="49" fontId="71" fillId="12" borderId="0" xfId="401" applyNumberFormat="1" applyFont="1" applyFill="1" applyBorder="1" applyAlignment="1" applyProtection="1">
      <alignment horizontal="left" vertical="center"/>
      <protection locked="0"/>
    </xf>
    <xf numFmtId="0" fontId="14" fillId="0" borderId="38" xfId="401" applyFont="1" applyFill="1" applyBorder="1" applyAlignment="1" applyProtection="1">
      <alignment vertical="center"/>
      <protection locked="0"/>
    </xf>
    <xf numFmtId="0" fontId="14" fillId="0" borderId="0" xfId="401" applyFont="1" applyFill="1" applyBorder="1" applyAlignment="1" applyProtection="1">
      <alignment vertical="center"/>
      <protection locked="0"/>
    </xf>
    <xf numFmtId="0" fontId="61" fillId="13" borderId="43" xfId="401" applyFont="1" applyFill="1" applyBorder="1" applyAlignment="1" applyProtection="1">
      <alignment horizontal="center" vertical="center"/>
    </xf>
    <xf numFmtId="0" fontId="61" fillId="13" borderId="44" xfId="401" applyFont="1" applyFill="1" applyBorder="1" applyAlignment="1" applyProtection="1">
      <alignment horizontal="center" vertical="center"/>
    </xf>
    <xf numFmtId="0" fontId="74" fillId="11" borderId="38" xfId="401" applyFont="1" applyFill="1" applyBorder="1" applyAlignment="1" applyProtection="1">
      <alignment horizontal="center" vertical="center"/>
    </xf>
    <xf numFmtId="0" fontId="74" fillId="11" borderId="0" xfId="401" applyFont="1" applyFill="1" applyBorder="1" applyAlignment="1" applyProtection="1">
      <alignment horizontal="center" vertical="center"/>
    </xf>
    <xf numFmtId="0" fontId="70" fillId="11" borderId="38" xfId="401" applyFont="1" applyFill="1" applyBorder="1" applyAlignment="1" applyProtection="1">
      <alignment horizontal="center" vertical="center"/>
    </xf>
    <xf numFmtId="0" fontId="70" fillId="11" borderId="0" xfId="401" applyFont="1" applyFill="1" applyBorder="1" applyAlignment="1" applyProtection="1">
      <alignment horizontal="center" vertical="center"/>
    </xf>
    <xf numFmtId="0" fontId="72" fillId="11" borderId="0" xfId="401" applyFont="1" applyFill="1" applyBorder="1" applyAlignment="1" applyProtection="1">
      <alignment horizontal="center" vertical="center"/>
    </xf>
    <xf numFmtId="0" fontId="73" fillId="11" borderId="0" xfId="401" applyFont="1" applyFill="1" applyBorder="1" applyAlignment="1" applyProtection="1">
      <alignment horizontal="center" vertical="center"/>
    </xf>
    <xf numFmtId="0" fontId="61" fillId="13" borderId="35" xfId="401" applyFont="1" applyFill="1" applyBorder="1" applyAlignment="1" applyProtection="1">
      <alignment horizontal="center" vertical="center"/>
    </xf>
    <xf numFmtId="0" fontId="61" fillId="13" borderId="45" xfId="401" applyFont="1" applyFill="1" applyBorder="1" applyAlignment="1" applyProtection="1">
      <alignment horizontal="center" vertical="center"/>
    </xf>
    <xf numFmtId="0" fontId="24" fillId="11" borderId="0" xfId="401" applyFont="1" applyFill="1" applyBorder="1" applyAlignment="1" applyProtection="1">
      <alignment vertical="center"/>
    </xf>
    <xf numFmtId="0" fontId="4" fillId="14" borderId="0" xfId="406" applyFont="1" applyFill="1" applyBorder="1" applyAlignment="1" applyProtection="1">
      <alignment horizontal="left"/>
    </xf>
    <xf numFmtId="0" fontId="55" fillId="14" borderId="0" xfId="406" applyFont="1" applyFill="1" applyBorder="1" applyAlignment="1" applyProtection="1">
      <alignment horizontal="left"/>
    </xf>
    <xf numFmtId="0" fontId="6" fillId="0" borderId="3" xfId="398" applyFont="1" applyBorder="1" applyAlignment="1" applyProtection="1">
      <alignment horizontal="center" vertical="center"/>
      <protection locked="0"/>
    </xf>
    <xf numFmtId="0" fontId="2" fillId="0" borderId="3" xfId="398" applyFont="1" applyBorder="1" applyAlignment="1" applyProtection="1">
      <alignment horizontal="center" vertical="center"/>
      <protection locked="0"/>
    </xf>
    <xf numFmtId="0" fontId="6" fillId="0" borderId="31" xfId="398" applyFont="1" applyBorder="1" applyAlignment="1" applyProtection="1">
      <alignment horizontal="center" vertical="center"/>
      <protection locked="0"/>
    </xf>
    <xf numFmtId="0" fontId="2" fillId="0" borderId="31" xfId="398" applyFont="1" applyBorder="1" applyAlignment="1" applyProtection="1">
      <alignment horizontal="center" vertical="center"/>
      <protection locked="0"/>
    </xf>
    <xf numFmtId="0" fontId="24" fillId="0" borderId="3" xfId="398" applyFont="1" applyBorder="1" applyAlignment="1" applyProtection="1">
      <alignment horizontal="center" vertical="center"/>
      <protection locked="0"/>
    </xf>
    <xf numFmtId="0" fontId="7" fillId="0" borderId="3" xfId="398" applyFont="1" applyBorder="1" applyAlignment="1" applyProtection="1">
      <alignment horizontal="center" vertical="center"/>
      <protection locked="0"/>
    </xf>
    <xf numFmtId="0" fontId="24" fillId="0" borderId="19" xfId="398" applyNumberFormat="1" applyFont="1" applyBorder="1" applyAlignment="1" applyProtection="1">
      <alignment horizontal="center" vertical="center"/>
      <protection locked="0"/>
    </xf>
    <xf numFmtId="0" fontId="24" fillId="0" borderId="5" xfId="398" applyNumberFormat="1" applyFont="1" applyBorder="1" applyAlignment="1" applyProtection="1">
      <alignment horizontal="center" vertical="center"/>
      <protection locked="0"/>
    </xf>
    <xf numFmtId="0" fontId="24" fillId="0" borderId="52" xfId="398" applyNumberFormat="1" applyFont="1" applyBorder="1" applyAlignment="1" applyProtection="1">
      <alignment horizontal="center" vertical="center"/>
      <protection locked="0"/>
    </xf>
    <xf numFmtId="0" fontId="24" fillId="0" borderId="3" xfId="398" applyNumberFormat="1" applyFont="1" applyBorder="1" applyAlignment="1" applyProtection="1">
      <alignment horizontal="center" vertical="center"/>
      <protection locked="0"/>
    </xf>
    <xf numFmtId="0" fontId="7" fillId="0" borderId="3" xfId="398" applyNumberFormat="1" applyFont="1" applyBorder="1" applyAlignment="1" applyProtection="1">
      <alignment horizontal="center" vertical="center"/>
      <protection locked="0"/>
    </xf>
    <xf numFmtId="0" fontId="24" fillId="0" borderId="53" xfId="398" applyFont="1" applyBorder="1" applyAlignment="1" applyProtection="1">
      <alignment horizontal="center" vertical="center"/>
      <protection locked="0"/>
    </xf>
    <xf numFmtId="0" fontId="7" fillId="0" borderId="54" xfId="398" applyFont="1" applyBorder="1" applyAlignment="1" applyProtection="1">
      <alignment horizontal="center" vertical="center"/>
      <protection locked="0"/>
    </xf>
    <xf numFmtId="0" fontId="2" fillId="0" borderId="55" xfId="398" applyFont="1" applyBorder="1" applyAlignment="1" applyProtection="1">
      <alignment horizontal="center" vertical="center"/>
      <protection locked="0"/>
    </xf>
    <xf numFmtId="0" fontId="2" fillId="0" borderId="56" xfId="398" applyFont="1" applyBorder="1" applyAlignment="1" applyProtection="1">
      <alignment horizontal="center" vertical="center"/>
      <protection locked="0"/>
    </xf>
    <xf numFmtId="0" fontId="2" fillId="0" borderId="57" xfId="398" applyFont="1" applyBorder="1" applyAlignment="1" applyProtection="1">
      <alignment horizontal="center" vertical="center"/>
      <protection locked="0"/>
    </xf>
    <xf numFmtId="0" fontId="7" fillId="0" borderId="28" xfId="398" applyFont="1" applyBorder="1" applyAlignment="1" applyProtection="1">
      <alignment horizontal="center" vertical="center"/>
      <protection locked="0"/>
    </xf>
    <xf numFmtId="0" fontId="7" fillId="0" borderId="47" xfId="398" applyFont="1" applyBorder="1" applyAlignment="1" applyProtection="1">
      <alignment horizontal="center" vertical="center"/>
      <protection locked="0"/>
    </xf>
    <xf numFmtId="0" fontId="2" fillId="0" borderId="3" xfId="393" applyFont="1" applyBorder="1" applyAlignment="1" applyProtection="1">
      <alignment horizontal="center" vertical="center"/>
      <protection locked="0"/>
    </xf>
    <xf numFmtId="0" fontId="2" fillId="0" borderId="3" xfId="398" applyNumberFormat="1" applyFont="1" applyBorder="1" applyAlignment="1" applyProtection="1">
      <alignment horizontal="center" vertical="center"/>
      <protection locked="0"/>
    </xf>
    <xf numFmtId="0" fontId="2" fillId="0" borderId="32" xfId="398" applyNumberFormat="1" applyFont="1" applyBorder="1" applyAlignment="1" applyProtection="1">
      <alignment horizontal="center" vertical="center"/>
      <protection locked="0"/>
    </xf>
    <xf numFmtId="0" fontId="24" fillId="0" borderId="58" xfId="398" applyFont="1" applyBorder="1" applyAlignment="1" applyProtection="1">
      <alignment horizontal="center" vertical="center"/>
      <protection locked="0"/>
    </xf>
    <xf numFmtId="0" fontId="7" fillId="0" borderId="24" xfId="398" applyFont="1" applyBorder="1" applyAlignment="1" applyProtection="1">
      <alignment horizontal="center" vertical="center"/>
      <protection locked="0"/>
    </xf>
    <xf numFmtId="0" fontId="7" fillId="0" borderId="32" xfId="398" applyFont="1" applyBorder="1" applyAlignment="1" applyProtection="1">
      <alignment horizontal="center" vertical="center"/>
      <protection locked="0"/>
    </xf>
    <xf numFmtId="43" fontId="2" fillId="0" borderId="19" xfId="403" applyNumberFormat="1" applyFont="1" applyFill="1" applyBorder="1" applyAlignment="1" applyProtection="1">
      <alignment horizontal="center"/>
      <protection locked="0"/>
    </xf>
    <xf numFmtId="43" fontId="2" fillId="0" borderId="5" xfId="403" applyNumberFormat="1" applyFont="1" applyFill="1" applyBorder="1" applyAlignment="1" applyProtection="1">
      <alignment horizontal="center"/>
      <protection locked="0"/>
    </xf>
    <xf numFmtId="43" fontId="2" fillId="0" borderId="9" xfId="403" applyNumberFormat="1" applyFont="1" applyFill="1" applyBorder="1" applyAlignment="1" applyProtection="1">
      <alignment horizontal="center"/>
      <protection locked="0"/>
    </xf>
    <xf numFmtId="0" fontId="2" fillId="0" borderId="19" xfId="398" applyFont="1" applyBorder="1" applyAlignment="1" applyProtection="1">
      <alignment horizontal="center" vertical="center"/>
      <protection locked="0"/>
    </xf>
    <xf numFmtId="0" fontId="2" fillId="0" borderId="5" xfId="398" applyFont="1" applyBorder="1" applyAlignment="1" applyProtection="1">
      <alignment horizontal="center" vertical="center"/>
      <protection locked="0"/>
    </xf>
    <xf numFmtId="0" fontId="2" fillId="0" borderId="9" xfId="398" applyFont="1" applyBorder="1" applyAlignment="1" applyProtection="1">
      <alignment horizontal="center" vertical="center"/>
      <protection locked="0"/>
    </xf>
    <xf numFmtId="0" fontId="24" fillId="0" borderId="59" xfId="398" applyFont="1" applyBorder="1" applyAlignment="1" applyProtection="1">
      <alignment horizontal="center" vertical="center"/>
      <protection locked="0"/>
    </xf>
    <xf numFmtId="0" fontId="7" fillId="0" borderId="9" xfId="398" applyFont="1" applyBorder="1" applyAlignment="1" applyProtection="1">
      <alignment horizontal="center" vertical="center"/>
      <protection locked="0"/>
    </xf>
    <xf numFmtId="0" fontId="6" fillId="0" borderId="60" xfId="398" applyFont="1" applyBorder="1" applyAlignment="1" applyProtection="1">
      <alignment horizontal="center" vertical="center"/>
      <protection locked="0"/>
    </xf>
    <xf numFmtId="0" fontId="2" fillId="0" borderId="10" xfId="398" applyFont="1" applyBorder="1" applyAlignment="1" applyProtection="1">
      <alignment horizontal="center" vertical="center"/>
      <protection locked="0"/>
    </xf>
    <xf numFmtId="0" fontId="2" fillId="0" borderId="61" xfId="398" applyFont="1" applyBorder="1" applyAlignment="1" applyProtection="1">
      <alignment horizontal="center" vertical="center"/>
      <protection locked="0"/>
    </xf>
    <xf numFmtId="43" fontId="6" fillId="0" borderId="19" xfId="403" applyNumberFormat="1" applyFont="1" applyFill="1" applyBorder="1" applyAlignment="1" applyProtection="1">
      <alignment horizontal="center"/>
      <protection locked="0"/>
    </xf>
    <xf numFmtId="43" fontId="6" fillId="0" borderId="5" xfId="403" applyNumberFormat="1" applyFont="1" applyFill="1" applyBorder="1" applyAlignment="1" applyProtection="1">
      <alignment horizontal="center"/>
      <protection locked="0"/>
    </xf>
    <xf numFmtId="43" fontId="6" fillId="0" borderId="9" xfId="403" applyNumberFormat="1" applyFont="1" applyFill="1" applyBorder="1" applyAlignment="1" applyProtection="1">
      <alignment horizontal="center"/>
      <protection locked="0"/>
    </xf>
    <xf numFmtId="0" fontId="24" fillId="0" borderId="62" xfId="398" applyFont="1" applyBorder="1" applyAlignment="1" applyProtection="1">
      <alignment horizontal="center" vertical="center"/>
      <protection locked="0"/>
    </xf>
    <xf numFmtId="0" fontId="7" fillId="0" borderId="63" xfId="398" applyFont="1" applyBorder="1" applyAlignment="1" applyProtection="1">
      <alignment horizontal="center" vertical="center"/>
      <protection locked="0"/>
    </xf>
    <xf numFmtId="0" fontId="7" fillId="0" borderId="64" xfId="398" applyFont="1" applyBorder="1" applyAlignment="1" applyProtection="1">
      <alignment horizontal="center" vertical="center"/>
      <protection locked="0"/>
    </xf>
    <xf numFmtId="0" fontId="24" fillId="0" borderId="65" xfId="398" applyFont="1" applyBorder="1" applyAlignment="1" applyProtection="1">
      <alignment horizontal="center" vertical="center"/>
      <protection locked="0"/>
    </xf>
    <xf numFmtId="0" fontId="2" fillId="0" borderId="60" xfId="398" applyFont="1" applyBorder="1" applyAlignment="1" applyProtection="1">
      <alignment horizontal="center" vertical="center"/>
      <protection locked="0"/>
    </xf>
    <xf numFmtId="0" fontId="2" fillId="0" borderId="26" xfId="398" applyFont="1" applyBorder="1" applyAlignment="1" applyProtection="1">
      <alignment horizontal="center" vertical="center"/>
      <protection locked="0"/>
    </xf>
    <xf numFmtId="0" fontId="6" fillId="0" borderId="19" xfId="398" applyFont="1" applyBorder="1" applyAlignment="1" applyProtection="1">
      <alignment horizontal="left" vertical="center" wrapText="1"/>
      <protection locked="0"/>
    </xf>
    <xf numFmtId="0" fontId="25" fillId="0" borderId="5" xfId="388" applyFont="1" applyBorder="1" applyAlignment="1">
      <alignment horizontal="left" wrapText="1"/>
    </xf>
    <xf numFmtId="0" fontId="25" fillId="0" borderId="9" xfId="388" applyFont="1" applyBorder="1" applyAlignment="1">
      <alignment horizontal="left" wrapText="1"/>
    </xf>
    <xf numFmtId="49" fontId="2" fillId="0" borderId="19" xfId="398" applyNumberFormat="1" applyFont="1" applyBorder="1" applyAlignment="1" applyProtection="1">
      <alignment horizontal="center" vertical="center"/>
      <protection locked="0"/>
    </xf>
    <xf numFmtId="49" fontId="2" fillId="0" borderId="52" xfId="398" applyNumberFormat="1" applyFont="1" applyBorder="1" applyAlignment="1" applyProtection="1">
      <alignment horizontal="center" vertical="center"/>
      <protection locked="0"/>
    </xf>
    <xf numFmtId="0" fontId="7" fillId="0" borderId="66" xfId="398" applyFont="1" applyBorder="1" applyAlignment="1" applyProtection="1">
      <alignment horizontal="center" vertical="center"/>
      <protection locked="0"/>
    </xf>
    <xf numFmtId="0" fontId="6" fillId="0" borderId="19" xfId="398" applyFont="1" applyBorder="1" applyAlignment="1" applyProtection="1">
      <alignment horizontal="center" vertical="center"/>
      <protection locked="0"/>
    </xf>
    <xf numFmtId="0" fontId="24" fillId="0" borderId="48" xfId="398" applyFont="1" applyBorder="1" applyAlignment="1" applyProtection="1">
      <alignment horizontal="center" vertical="center"/>
      <protection locked="0"/>
    </xf>
    <xf numFmtId="0" fontId="7" fillId="0" borderId="49" xfId="398" applyFont="1" applyBorder="1" applyAlignment="1" applyProtection="1">
      <alignment horizontal="center" vertical="center"/>
      <protection locked="0"/>
    </xf>
    <xf numFmtId="0" fontId="7" fillId="0" borderId="50" xfId="398" applyFont="1" applyBorder="1" applyAlignment="1" applyProtection="1">
      <alignment horizontal="center" vertical="center"/>
      <protection locked="0"/>
    </xf>
    <xf numFmtId="0" fontId="7" fillId="0" borderId="51" xfId="398" applyFont="1" applyBorder="1" applyAlignment="1" applyProtection="1">
      <alignment horizontal="center" vertical="center"/>
      <protection locked="0"/>
    </xf>
    <xf numFmtId="0" fontId="7" fillId="0" borderId="1" xfId="398" applyFont="1" applyBorder="1" applyAlignment="1" applyProtection="1">
      <alignment horizontal="center" vertical="center"/>
      <protection locked="0"/>
    </xf>
    <xf numFmtId="0" fontId="7" fillId="0" borderId="20" xfId="398" applyFont="1" applyBorder="1" applyAlignment="1" applyProtection="1">
      <alignment horizontal="center" vertical="center"/>
      <protection locked="0"/>
    </xf>
    <xf numFmtId="0" fontId="38" fillId="0" borderId="0" xfId="393" applyFont="1" applyAlignment="1" applyProtection="1">
      <alignment horizontal="center" vertical="center"/>
      <protection locked="0"/>
    </xf>
    <xf numFmtId="0" fontId="36" fillId="0" borderId="0" xfId="393" applyFont="1" applyAlignment="1" applyProtection="1">
      <alignment horizontal="center" vertical="center"/>
      <protection locked="0"/>
    </xf>
    <xf numFmtId="0" fontId="2" fillId="0" borderId="0" xfId="393" applyNumberFormat="1" applyFont="1" applyAlignment="1" applyProtection="1">
      <alignment horizontal="center" vertical="center"/>
      <protection locked="0"/>
    </xf>
    <xf numFmtId="0" fontId="6" fillId="0" borderId="65" xfId="398" applyNumberFormat="1" applyFont="1" applyBorder="1" applyAlignment="1" applyProtection="1">
      <alignment horizontal="center" vertical="center"/>
      <protection locked="0"/>
    </xf>
    <xf numFmtId="0" fontId="2" fillId="0" borderId="63" xfId="398" applyNumberFormat="1" applyFont="1" applyBorder="1" applyAlignment="1" applyProtection="1">
      <alignment horizontal="center" vertical="center"/>
      <protection locked="0"/>
    </xf>
    <xf numFmtId="0" fontId="2" fillId="0" borderId="64" xfId="398" applyNumberFormat="1" applyFont="1" applyBorder="1" applyAlignment="1" applyProtection="1">
      <alignment horizontal="center" vertical="center"/>
      <protection locked="0"/>
    </xf>
    <xf numFmtId="0" fontId="2" fillId="0" borderId="46" xfId="398" applyFont="1" applyBorder="1" applyAlignment="1" applyProtection="1">
      <alignment horizontal="center" vertical="center"/>
      <protection locked="0"/>
    </xf>
    <xf numFmtId="0" fontId="2" fillId="0" borderId="47" xfId="398" applyFont="1" applyBorder="1" applyAlignment="1" applyProtection="1">
      <alignment horizontal="center" vertical="center"/>
      <protection locked="0"/>
    </xf>
    <xf numFmtId="0" fontId="24" fillId="0" borderId="67" xfId="398" applyFont="1" applyBorder="1" applyAlignment="1" applyProtection="1">
      <alignment horizontal="center" vertical="center"/>
      <protection locked="0"/>
    </xf>
    <xf numFmtId="0" fontId="7" fillId="0" borderId="58" xfId="398" applyFont="1" applyBorder="1" applyAlignment="1" applyProtection="1">
      <alignment horizontal="center" vertical="center"/>
      <protection locked="0"/>
    </xf>
    <xf numFmtId="0" fontId="24" fillId="0" borderId="23" xfId="393" applyFont="1" applyBorder="1" applyAlignment="1" applyProtection="1">
      <alignment horizontal="center" vertical="center"/>
      <protection locked="0"/>
    </xf>
    <xf numFmtId="0" fontId="7" fillId="0" borderId="3" xfId="393" applyFont="1" applyBorder="1" applyAlignment="1" applyProtection="1">
      <alignment horizontal="center" vertical="center"/>
      <protection locked="0"/>
    </xf>
    <xf numFmtId="0" fontId="6" fillId="0" borderId="68" xfId="398" applyFont="1" applyBorder="1" applyAlignment="1" applyProtection="1">
      <alignment horizontal="center" vertical="center"/>
      <protection locked="0"/>
    </xf>
    <xf numFmtId="0" fontId="2" fillId="0" borderId="7" xfId="398" applyFont="1" applyBorder="1" applyAlignment="1" applyProtection="1">
      <alignment horizontal="center" vertical="center"/>
      <protection locked="0"/>
    </xf>
    <xf numFmtId="0" fontId="24" fillId="0" borderId="68" xfId="398" applyFont="1" applyBorder="1" applyAlignment="1" applyProtection="1">
      <alignment horizontal="center" vertical="center"/>
      <protection locked="0"/>
    </xf>
    <xf numFmtId="0" fontId="7" fillId="0" borderId="7" xfId="398" applyFont="1" applyBorder="1" applyAlignment="1" applyProtection="1">
      <alignment horizontal="center" vertical="center"/>
      <protection locked="0"/>
    </xf>
    <xf numFmtId="233" fontId="37" fillId="0" borderId="0" xfId="348" applyNumberFormat="1" applyFont="1" applyFill="1" applyBorder="1" applyAlignment="1" applyProtection="1">
      <alignment horizontal="center" vertical="center"/>
      <protection locked="0"/>
    </xf>
    <xf numFmtId="233" fontId="36" fillId="0" borderId="0" xfId="348" applyNumberFormat="1" applyFont="1" applyFill="1" applyBorder="1" applyAlignment="1" applyProtection="1">
      <alignment horizontal="center" vertical="center"/>
      <protection locked="0"/>
    </xf>
    <xf numFmtId="0" fontId="2" fillId="0" borderId="0" xfId="348" applyNumberFormat="1" applyFont="1" applyFill="1" applyBorder="1" applyAlignment="1" applyProtection="1">
      <alignment horizontal="center" vertical="center"/>
      <protection locked="0"/>
    </xf>
    <xf numFmtId="233" fontId="6" fillId="0" borderId="1" xfId="348" applyNumberFormat="1" applyFont="1" applyFill="1" applyBorder="1" applyAlignment="1" applyProtection="1">
      <alignment horizontal="left" vertical="center"/>
      <protection locked="0"/>
    </xf>
    <xf numFmtId="233" fontId="2" fillId="0" borderId="1" xfId="348" applyNumberFormat="1" applyFont="1" applyFill="1" applyBorder="1" applyAlignment="1" applyProtection="1">
      <alignment horizontal="left" vertical="center"/>
      <protection locked="0"/>
    </xf>
    <xf numFmtId="0" fontId="28" fillId="0" borderId="0" xfId="388" applyFont="1" applyFill="1" applyAlignment="1">
      <alignment horizontal="center" vertical="center" wrapText="1"/>
    </xf>
    <xf numFmtId="0" fontId="29" fillId="0" borderId="0" xfId="388" applyFont="1" applyFill="1" applyAlignment="1">
      <alignment horizontal="center" vertical="center" wrapText="1"/>
    </xf>
    <xf numFmtId="223" fontId="9" fillId="0" borderId="0" xfId="388" applyNumberFormat="1" applyFont="1" applyFill="1" applyAlignment="1">
      <alignment horizontal="center" vertical="center"/>
    </xf>
    <xf numFmtId="0" fontId="0" fillId="0" borderId="11" xfId="388" applyFont="1" applyFill="1" applyBorder="1" applyAlignment="1">
      <alignment horizontal="center" vertical="center"/>
    </xf>
    <xf numFmtId="0" fontId="30" fillId="0" borderId="12" xfId="388" applyFont="1" applyFill="1" applyBorder="1" applyAlignment="1">
      <alignment horizontal="center" vertical="center"/>
    </xf>
    <xf numFmtId="0" fontId="30" fillId="0" borderId="14" xfId="388" applyFont="1" applyFill="1" applyBorder="1" applyAlignment="1">
      <alignment horizontal="center" vertical="center"/>
    </xf>
    <xf numFmtId="0" fontId="30" fillId="0" borderId="15" xfId="388" applyFont="1" applyFill="1" applyBorder="1" applyAlignment="1">
      <alignment horizontal="center" vertical="center"/>
    </xf>
    <xf numFmtId="0" fontId="5" fillId="0" borderId="0" xfId="388" applyFont="1" applyFill="1" applyAlignment="1">
      <alignment horizontal="center" vertical="center" wrapText="1"/>
    </xf>
    <xf numFmtId="0" fontId="1" fillId="0" borderId="0" xfId="388" applyFont="1" applyFill="1" applyAlignment="1">
      <alignment horizontal="center" vertical="center" wrapText="1"/>
    </xf>
    <xf numFmtId="223" fontId="2" fillId="0" borderId="0" xfId="388" applyNumberFormat="1" applyFont="1" applyFill="1" applyAlignment="1">
      <alignment horizontal="center" vertical="center"/>
    </xf>
    <xf numFmtId="0" fontId="16" fillId="0" borderId="21" xfId="388" applyFont="1" applyFill="1" applyBorder="1" applyAlignment="1">
      <alignment horizontal="center" vertical="center"/>
    </xf>
    <xf numFmtId="0" fontId="16" fillId="0" borderId="17" xfId="388" applyFont="1" applyFill="1" applyBorder="1" applyAlignment="1">
      <alignment horizontal="center" vertical="center"/>
    </xf>
    <xf numFmtId="0" fontId="16" fillId="0" borderId="15" xfId="388" applyFont="1" applyFill="1" applyBorder="1" applyAlignment="1">
      <alignment horizontal="center" vertical="center"/>
    </xf>
    <xf numFmtId="0" fontId="16" fillId="0" borderId="15" xfId="388" applyFont="1" applyFill="1" applyBorder="1" applyAlignment="1">
      <alignment horizontal="left" vertical="center"/>
    </xf>
    <xf numFmtId="0" fontId="16" fillId="0" borderId="12" xfId="388" applyFont="1" applyFill="1" applyBorder="1" applyAlignment="1">
      <alignment horizontal="center" vertical="center"/>
    </xf>
    <xf numFmtId="223" fontId="6" fillId="0" borderId="0" xfId="388" applyNumberFormat="1" applyFont="1" applyFill="1" applyAlignment="1">
      <alignment horizontal="center" vertical="center"/>
    </xf>
    <xf numFmtId="223" fontId="2" fillId="0" borderId="0" xfId="388" applyNumberFormat="1" applyFont="1" applyFill="1" applyAlignment="1">
      <alignment horizontal="right" vertical="center"/>
    </xf>
    <xf numFmtId="49" fontId="2" fillId="0" borderId="1" xfId="388" applyNumberFormat="1" applyFont="1" applyFill="1" applyBorder="1" applyAlignment="1">
      <alignment horizontal="right" vertical="center"/>
    </xf>
    <xf numFmtId="0" fontId="6" fillId="0" borderId="19" xfId="388" applyFont="1" applyFill="1" applyBorder="1" applyAlignment="1">
      <alignment horizontal="center" vertical="center"/>
    </xf>
    <xf numFmtId="0" fontId="6" fillId="0" borderId="9" xfId="388" applyFont="1" applyFill="1" applyBorder="1" applyAlignment="1">
      <alignment horizontal="center" vertical="center"/>
    </xf>
    <xf numFmtId="0" fontId="5" fillId="0" borderId="0" xfId="388" applyFont="1" applyFill="1" applyAlignment="1" applyProtection="1">
      <alignment horizontal="center" vertical="center" wrapText="1"/>
    </xf>
    <xf numFmtId="0" fontId="1" fillId="0" borderId="0" xfId="388" applyFont="1" applyFill="1" applyAlignment="1" applyProtection="1">
      <alignment horizontal="center" vertical="center" wrapText="1"/>
    </xf>
    <xf numFmtId="223" fontId="2" fillId="0" borderId="0" xfId="388" applyNumberFormat="1" applyFont="1" applyFill="1" applyAlignment="1" applyProtection="1">
      <alignment horizontal="center" vertical="center"/>
    </xf>
    <xf numFmtId="0" fontId="2" fillId="0" borderId="0" xfId="388" applyNumberFormat="1" applyFont="1" applyFill="1" applyAlignment="1" applyProtection="1">
      <alignment horizontal="center" vertical="center"/>
    </xf>
    <xf numFmtId="0" fontId="6" fillId="0" borderId="21" xfId="388" applyFont="1" applyFill="1" applyBorder="1" applyAlignment="1" applyProtection="1">
      <alignment horizontal="center" vertical="center"/>
    </xf>
    <xf numFmtId="0" fontId="6" fillId="0" borderId="17" xfId="388" applyFont="1" applyFill="1" applyBorder="1" applyAlignment="1" applyProtection="1">
      <alignment horizontal="center" vertical="center"/>
    </xf>
    <xf numFmtId="0" fontId="2" fillId="0" borderId="0" xfId="388" applyNumberFormat="1" applyFont="1" applyFill="1" applyAlignment="1">
      <alignment horizontal="left" vertical="center"/>
    </xf>
    <xf numFmtId="0" fontId="2" fillId="0" borderId="0" xfId="388" applyNumberFormat="1" applyFont="1" applyFill="1" applyAlignment="1">
      <alignment horizontal="center" vertical="center"/>
    </xf>
    <xf numFmtId="0" fontId="6" fillId="0" borderId="21" xfId="388" applyFont="1" applyFill="1" applyBorder="1" applyAlignment="1">
      <alignment horizontal="center" vertical="center"/>
    </xf>
    <xf numFmtId="0" fontId="6" fillId="0" borderId="17" xfId="388" applyFont="1" applyFill="1" applyBorder="1" applyAlignment="1">
      <alignment horizontal="center" vertical="center"/>
    </xf>
    <xf numFmtId="0" fontId="5" fillId="0" borderId="0" xfId="388" applyFont="1" applyAlignment="1">
      <alignment horizontal="center" vertical="center" wrapText="1"/>
    </xf>
    <xf numFmtId="0" fontId="1" fillId="0" borderId="0" xfId="388" applyFont="1" applyAlignment="1">
      <alignment horizontal="center" vertical="center" wrapText="1"/>
    </xf>
    <xf numFmtId="223" fontId="2" fillId="0" borderId="0" xfId="388" applyNumberFormat="1" applyFont="1" applyAlignment="1">
      <alignment horizontal="center" vertical="center"/>
    </xf>
    <xf numFmtId="49" fontId="6" fillId="0" borderId="19" xfId="388" applyNumberFormat="1" applyFont="1" applyBorder="1" applyAlignment="1">
      <alignment horizontal="center" vertical="center"/>
    </xf>
    <xf numFmtId="49" fontId="2" fillId="0" borderId="9" xfId="388" applyNumberFormat="1" applyFont="1" applyBorder="1" applyAlignment="1">
      <alignment horizontal="center" vertical="center"/>
    </xf>
    <xf numFmtId="0" fontId="2" fillId="0" borderId="0" xfId="388" applyNumberFormat="1" applyFont="1" applyAlignment="1">
      <alignment horizontal="center" vertical="center"/>
    </xf>
    <xf numFmtId="0" fontId="6" fillId="0" borderId="19" xfId="388" applyFont="1" applyBorder="1" applyAlignment="1">
      <alignment horizontal="center" vertical="center"/>
    </xf>
    <xf numFmtId="0" fontId="6" fillId="0" borderId="9" xfId="388" applyFont="1" applyBorder="1" applyAlignment="1">
      <alignment horizontal="center" vertical="center"/>
    </xf>
    <xf numFmtId="0" fontId="6" fillId="10" borderId="3" xfId="347" applyFont="1" applyFill="1" applyBorder="1" applyAlignment="1">
      <alignment horizontal="center" vertical="center" wrapText="1"/>
    </xf>
    <xf numFmtId="0" fontId="2" fillId="10" borderId="3" xfId="347" applyFont="1" applyFill="1" applyBorder="1" applyAlignment="1">
      <alignment horizontal="center" vertical="center" wrapText="1"/>
    </xf>
    <xf numFmtId="227" fontId="20" fillId="10" borderId="69" xfId="388" applyNumberFormat="1" applyFont="1" applyFill="1" applyBorder="1" applyAlignment="1">
      <alignment horizontal="center" vertical="center" wrapText="1"/>
    </xf>
    <xf numFmtId="227" fontId="19" fillId="10" borderId="70" xfId="388" applyNumberFormat="1" applyFont="1" applyFill="1" applyBorder="1" applyAlignment="1">
      <alignment horizontal="center" vertical="center" wrapText="1"/>
    </xf>
    <xf numFmtId="0" fontId="6" fillId="0" borderId="14" xfId="388" applyFont="1" applyBorder="1" applyAlignment="1">
      <alignment horizontal="center" vertical="center"/>
    </xf>
    <xf numFmtId="0" fontId="6" fillId="0" borderId="15" xfId="388" applyFont="1" applyBorder="1" applyAlignment="1">
      <alignment horizontal="center" vertical="center"/>
    </xf>
    <xf numFmtId="0" fontId="6" fillId="0" borderId="21" xfId="388" applyFont="1" applyBorder="1" applyAlignment="1">
      <alignment horizontal="center" vertical="center"/>
    </xf>
    <xf numFmtId="0" fontId="6" fillId="0" borderId="17" xfId="388" applyFont="1" applyBorder="1" applyAlignment="1">
      <alignment horizontal="center" vertical="center"/>
    </xf>
    <xf numFmtId="49" fontId="2" fillId="0" borderId="14" xfId="388" applyNumberFormat="1" applyFont="1" applyFill="1" applyBorder="1" applyAlignment="1">
      <alignment horizontal="center" vertical="center"/>
    </xf>
    <xf numFmtId="49" fontId="2" fillId="0" borderId="15" xfId="388" applyNumberFormat="1" applyFont="1" applyFill="1" applyBorder="1" applyAlignment="1">
      <alignment horizontal="center" vertical="center"/>
    </xf>
    <xf numFmtId="49" fontId="2" fillId="14" borderId="14" xfId="388" applyNumberFormat="1" applyFont="1" applyFill="1" applyBorder="1" applyAlignment="1">
      <alignment horizontal="center" vertical="center"/>
    </xf>
    <xf numFmtId="49" fontId="2" fillId="14" borderId="15" xfId="388" applyNumberFormat="1" applyFont="1" applyFill="1" applyBorder="1" applyAlignment="1">
      <alignment horizontal="center" vertical="center"/>
    </xf>
    <xf numFmtId="49" fontId="2" fillId="0" borderId="21" xfId="388" applyNumberFormat="1" applyFont="1" applyFill="1" applyBorder="1" applyAlignment="1">
      <alignment horizontal="center" vertical="center"/>
    </xf>
    <xf numFmtId="49" fontId="2" fillId="0" borderId="17" xfId="388" applyNumberFormat="1" applyFont="1" applyFill="1" applyBorder="1" applyAlignment="1">
      <alignment horizontal="center" vertical="center"/>
    </xf>
    <xf numFmtId="0" fontId="6" fillId="0" borderId="3" xfId="388" applyFont="1" applyBorder="1" applyAlignment="1">
      <alignment horizontal="center" vertical="center"/>
    </xf>
    <xf numFmtId="0" fontId="2" fillId="0" borderId="3" xfId="388" applyFont="1" applyBorder="1" applyAlignment="1">
      <alignment horizontal="center" vertical="center"/>
    </xf>
    <xf numFmtId="0" fontId="6" fillId="0" borderId="2" xfId="388" applyFont="1" applyBorder="1" applyAlignment="1">
      <alignment horizontal="center" vertical="center" wrapText="1"/>
    </xf>
    <xf numFmtId="0" fontId="2" fillId="0" borderId="7" xfId="388" applyFont="1" applyBorder="1" applyAlignment="1">
      <alignment horizontal="center" vertical="center" wrapText="1"/>
    </xf>
    <xf numFmtId="0" fontId="6" fillId="9" borderId="19" xfId="388" applyFont="1" applyFill="1" applyBorder="1" applyAlignment="1">
      <alignment horizontal="center" vertical="center"/>
    </xf>
    <xf numFmtId="0" fontId="6" fillId="9" borderId="9" xfId="388" applyFont="1" applyFill="1" applyBorder="1" applyAlignment="1">
      <alignment horizontal="center" vertical="center"/>
    </xf>
    <xf numFmtId="0" fontId="2" fillId="0" borderId="8" xfId="388" applyFont="1" applyBorder="1" applyAlignment="1">
      <alignment horizontal="center" vertical="center"/>
    </xf>
    <xf numFmtId="0" fontId="6" fillId="0" borderId="10" xfId="388" applyFont="1" applyBorder="1" applyAlignment="1">
      <alignment horizontal="center" vertical="center"/>
    </xf>
    <xf numFmtId="0" fontId="6" fillId="0" borderId="26" xfId="388" applyFont="1" applyBorder="1" applyAlignment="1">
      <alignment horizontal="center" vertical="center"/>
    </xf>
    <xf numFmtId="49" fontId="2" fillId="0" borderId="2" xfId="388" applyNumberFormat="1" applyFont="1" applyFill="1" applyBorder="1" applyAlignment="1">
      <alignment horizontal="center" vertical="center"/>
    </xf>
    <xf numFmtId="49" fontId="2" fillId="0" borderId="7" xfId="388" applyNumberFormat="1" applyFont="1" applyFill="1" applyBorder="1" applyAlignment="1">
      <alignment horizontal="center" vertical="center"/>
    </xf>
    <xf numFmtId="0" fontId="6" fillId="0" borderId="13" xfId="388" applyFont="1" applyBorder="1" applyAlignment="1">
      <alignment horizontal="center" vertical="center"/>
    </xf>
    <xf numFmtId="0" fontId="2" fillId="0" borderId="16" xfId="388" applyFont="1" applyBorder="1" applyAlignment="1">
      <alignment horizontal="center" vertical="center"/>
    </xf>
    <xf numFmtId="0" fontId="6" fillId="0" borderId="14" xfId="388" applyFont="1" applyFill="1" applyBorder="1" applyAlignment="1">
      <alignment horizontal="center" vertical="center"/>
    </xf>
    <xf numFmtId="0" fontId="2" fillId="0" borderId="15" xfId="388" applyFont="1" applyFill="1" applyBorder="1" applyAlignment="1">
      <alignment horizontal="center" vertical="center"/>
    </xf>
    <xf numFmtId="0" fontId="6" fillId="0" borderId="11" xfId="388" applyFont="1" applyBorder="1" applyAlignment="1">
      <alignment horizontal="center" vertical="center"/>
    </xf>
    <xf numFmtId="0" fontId="2" fillId="0" borderId="14" xfId="388" applyFont="1" applyBorder="1" applyAlignment="1">
      <alignment horizontal="center" vertical="center"/>
    </xf>
    <xf numFmtId="0" fontId="6" fillId="0" borderId="12" xfId="388" applyFont="1" applyBorder="1" applyAlignment="1">
      <alignment horizontal="center" vertical="center"/>
    </xf>
    <xf numFmtId="0" fontId="2" fillId="0" borderId="15" xfId="388" applyFont="1" applyBorder="1" applyAlignment="1">
      <alignment horizontal="center" vertical="center"/>
    </xf>
    <xf numFmtId="0" fontId="6" fillId="0" borderId="12" xfId="388" applyFont="1" applyBorder="1" applyAlignment="1">
      <alignment horizontal="center" vertical="center" wrapText="1"/>
    </xf>
    <xf numFmtId="0" fontId="2" fillId="0" borderId="15" xfId="388" applyFont="1" applyBorder="1" applyAlignment="1">
      <alignment horizontal="center" vertical="center" wrapText="1"/>
    </xf>
    <xf numFmtId="0" fontId="6" fillId="0" borderId="15" xfId="388" applyFont="1" applyFill="1" applyBorder="1" applyAlignment="1">
      <alignment horizontal="center" vertical="center"/>
    </xf>
    <xf numFmtId="0" fontId="2" fillId="0" borderId="12" xfId="388" applyFont="1" applyBorder="1" applyAlignment="1">
      <alignment horizontal="center" vertical="center"/>
    </xf>
    <xf numFmtId="49" fontId="2" fillId="0" borderId="12" xfId="388" applyNumberFormat="1" applyFont="1" applyFill="1" applyBorder="1" applyAlignment="1">
      <alignment horizontal="center" vertical="center"/>
    </xf>
    <xf numFmtId="0" fontId="6" fillId="0" borderId="73" xfId="388" applyFont="1" applyBorder="1" applyAlignment="1">
      <alignment horizontal="center" vertical="center"/>
    </xf>
    <xf numFmtId="0" fontId="6" fillId="0" borderId="76" xfId="388" applyFont="1" applyBorder="1" applyAlignment="1">
      <alignment horizontal="center" vertical="center"/>
    </xf>
    <xf numFmtId="0" fontId="2" fillId="0" borderId="9" xfId="388" applyFont="1" applyBorder="1" applyAlignment="1">
      <alignment horizontal="center" vertical="center"/>
    </xf>
    <xf numFmtId="0" fontId="1" fillId="0" borderId="0" xfId="388" applyFont="1" applyAlignment="1">
      <alignment horizontal="center" vertical="center"/>
    </xf>
    <xf numFmtId="227" fontId="6" fillId="0" borderId="3" xfId="388" applyNumberFormat="1" applyFont="1" applyBorder="1" applyAlignment="1">
      <alignment horizontal="center" vertical="center"/>
    </xf>
    <xf numFmtId="227" fontId="2" fillId="0" borderId="3" xfId="388" applyNumberFormat="1" applyFont="1" applyBorder="1" applyAlignment="1">
      <alignment horizontal="center" vertical="center"/>
    </xf>
    <xf numFmtId="0" fontId="6" fillId="0" borderId="73" xfId="388" applyFont="1" applyBorder="1" applyAlignment="1">
      <alignment horizontal="center" vertical="center" wrapText="1"/>
    </xf>
    <xf numFmtId="0" fontId="6" fillId="0" borderId="10" xfId="388" applyFont="1" applyBorder="1" applyAlignment="1">
      <alignment horizontal="center" vertical="center" wrapText="1"/>
    </xf>
    <xf numFmtId="0" fontId="6" fillId="0" borderId="76" xfId="388" applyFont="1" applyBorder="1" applyAlignment="1">
      <alignment horizontal="center" vertical="center" wrapText="1"/>
    </xf>
    <xf numFmtId="0" fontId="6" fillId="0" borderId="74" xfId="388" applyFont="1" applyBorder="1" applyAlignment="1">
      <alignment horizontal="center" vertical="center" wrapText="1"/>
    </xf>
    <xf numFmtId="0" fontId="6" fillId="0" borderId="85" xfId="388" applyFont="1" applyBorder="1" applyAlignment="1">
      <alignment horizontal="center" vertical="center" wrapText="1"/>
    </xf>
    <xf numFmtId="0" fontId="6" fillId="0" borderId="77" xfId="388" applyFont="1" applyBorder="1" applyAlignment="1">
      <alignment horizontal="center" vertical="center" wrapText="1"/>
    </xf>
    <xf numFmtId="0" fontId="6" fillId="0" borderId="2" xfId="388" applyFont="1" applyFill="1" applyBorder="1" applyAlignment="1">
      <alignment horizontal="center" vertical="center"/>
    </xf>
    <xf numFmtId="0" fontId="6" fillId="0" borderId="7" xfId="388" applyFont="1" applyFill="1" applyBorder="1" applyAlignment="1">
      <alignment horizontal="center" vertical="center"/>
    </xf>
    <xf numFmtId="49" fontId="6" fillId="0" borderId="2" xfId="388" applyNumberFormat="1" applyFont="1" applyFill="1" applyBorder="1" applyAlignment="1">
      <alignment horizontal="center" vertical="center"/>
    </xf>
    <xf numFmtId="0" fontId="6" fillId="0" borderId="2" xfId="388" applyFont="1" applyFill="1" applyBorder="1" applyAlignment="1">
      <alignment horizontal="center" vertical="center" wrapText="1"/>
    </xf>
    <xf numFmtId="0" fontId="6" fillId="0" borderId="7" xfId="388" applyFont="1" applyFill="1" applyBorder="1" applyAlignment="1">
      <alignment horizontal="center" vertical="center" wrapText="1"/>
    </xf>
    <xf numFmtId="0" fontId="2" fillId="0" borderId="9" xfId="388" applyFont="1" applyFill="1" applyBorder="1" applyAlignment="1">
      <alignment horizontal="center" vertical="center"/>
    </xf>
    <xf numFmtId="49" fontId="6" fillId="0" borderId="9" xfId="388" applyNumberFormat="1" applyFont="1" applyBorder="1" applyAlignment="1">
      <alignment horizontal="center" vertical="center"/>
    </xf>
    <xf numFmtId="0" fontId="6" fillId="0" borderId="5" xfId="388" applyFont="1" applyBorder="1" applyAlignment="1">
      <alignment horizontal="center" vertical="center"/>
    </xf>
    <xf numFmtId="0" fontId="6" fillId="0" borderId="2" xfId="388" applyFont="1" applyBorder="1" applyAlignment="1">
      <alignment horizontal="center" vertical="center"/>
    </xf>
    <xf numFmtId="0" fontId="6" fillId="0" borderId="7" xfId="388" applyFont="1" applyBorder="1" applyAlignment="1">
      <alignment horizontal="center" vertical="center"/>
    </xf>
    <xf numFmtId="0" fontId="6" fillId="0" borderId="3" xfId="388" applyFont="1" applyFill="1" applyBorder="1" applyAlignment="1">
      <alignment horizontal="center" vertical="center" wrapText="1"/>
    </xf>
    <xf numFmtId="0" fontId="2" fillId="0" borderId="3" xfId="388" applyFont="1" applyFill="1" applyBorder="1" applyAlignment="1">
      <alignment horizontal="center" vertical="center"/>
    </xf>
    <xf numFmtId="0" fontId="6" fillId="0" borderId="3" xfId="388" applyFont="1" applyFill="1" applyBorder="1" applyAlignment="1">
      <alignment horizontal="center" vertical="center"/>
    </xf>
    <xf numFmtId="0" fontId="6" fillId="0" borderId="0" xfId="388" applyFont="1" applyFill="1" applyBorder="1" applyAlignment="1">
      <alignment horizontal="center" vertical="center" wrapText="1"/>
    </xf>
    <xf numFmtId="0" fontId="2" fillId="0" borderId="0" xfId="388" applyFont="1" applyFill="1" applyBorder="1" applyAlignment="1">
      <alignment horizontal="center" vertical="center"/>
    </xf>
    <xf numFmtId="0" fontId="6" fillId="0" borderId="2" xfId="400" applyFont="1" applyFill="1" applyBorder="1" applyAlignment="1">
      <alignment horizontal="center" vertical="center" wrapText="1"/>
    </xf>
    <xf numFmtId="0" fontId="2" fillId="0" borderId="7" xfId="400" applyFont="1" applyFill="1" applyBorder="1" applyAlignment="1">
      <alignment horizontal="center" vertical="center" wrapText="1"/>
    </xf>
    <xf numFmtId="0" fontId="6" fillId="0" borderId="0" xfId="400" applyFont="1" applyFill="1" applyBorder="1" applyAlignment="1">
      <alignment horizontal="center" vertical="center" wrapText="1"/>
    </xf>
    <xf numFmtId="0" fontId="2" fillId="0" borderId="0" xfId="400" applyFont="1" applyFill="1" applyBorder="1" applyAlignment="1">
      <alignment horizontal="center" vertical="center" wrapText="1"/>
    </xf>
    <xf numFmtId="0" fontId="2" fillId="0" borderId="8" xfId="388" applyFont="1" applyFill="1" applyBorder="1" applyAlignment="1">
      <alignment horizontal="center" vertical="center"/>
    </xf>
    <xf numFmtId="49" fontId="2" fillId="0" borderId="2" xfId="388" applyNumberFormat="1" applyFont="1" applyBorder="1" applyAlignment="1">
      <alignment horizontal="center" vertical="center"/>
    </xf>
    <xf numFmtId="49" fontId="2" fillId="0" borderId="7" xfId="388" applyNumberFormat="1" applyFont="1" applyBorder="1" applyAlignment="1">
      <alignment horizontal="center" vertical="center"/>
    </xf>
    <xf numFmtId="0" fontId="2" fillId="0" borderId="7" xfId="388" applyFont="1" applyFill="1" applyBorder="1" applyAlignment="1">
      <alignment horizontal="center" vertical="center" wrapText="1"/>
    </xf>
    <xf numFmtId="0" fontId="6" fillId="0" borderId="3" xfId="404" applyFont="1" applyFill="1" applyBorder="1" applyAlignment="1">
      <alignment horizontal="center" vertical="center"/>
    </xf>
    <xf numFmtId="0" fontId="2" fillId="0" borderId="3" xfId="404" applyFont="1" applyFill="1" applyBorder="1" applyAlignment="1">
      <alignment horizontal="center" vertical="center"/>
    </xf>
    <xf numFmtId="0" fontId="6" fillId="0" borderId="0" xfId="404" applyFont="1" applyFill="1" applyBorder="1" applyAlignment="1">
      <alignment horizontal="center" vertical="center"/>
    </xf>
    <xf numFmtId="0" fontId="2" fillId="0" borderId="0" xfId="404" applyFont="1" applyFill="1" applyBorder="1" applyAlignment="1">
      <alignment horizontal="center" vertical="center"/>
    </xf>
    <xf numFmtId="0" fontId="6" fillId="0" borderId="2" xfId="404" applyFont="1" applyFill="1" applyBorder="1" applyAlignment="1">
      <alignment horizontal="center" vertical="center"/>
    </xf>
    <xf numFmtId="0" fontId="6" fillId="0" borderId="7" xfId="404" applyFont="1" applyFill="1" applyBorder="1" applyAlignment="1">
      <alignment horizontal="center" vertical="center"/>
    </xf>
    <xf numFmtId="0" fontId="0" fillId="9" borderId="5" xfId="388" applyFont="1" applyFill="1" applyBorder="1"/>
    <xf numFmtId="0" fontId="0" fillId="9" borderId="9" xfId="388" applyFont="1" applyFill="1" applyBorder="1"/>
    <xf numFmtId="0" fontId="6" fillId="0" borderId="5" xfId="388" applyFont="1" applyFill="1" applyBorder="1" applyAlignment="1">
      <alignment horizontal="center" vertical="center"/>
    </xf>
    <xf numFmtId="0" fontId="6" fillId="0" borderId="0" xfId="388" applyFont="1" applyFill="1" applyBorder="1" applyAlignment="1">
      <alignment horizontal="center" vertical="center"/>
    </xf>
    <xf numFmtId="0" fontId="6" fillId="0" borderId="0" xfId="388" applyFont="1" applyFill="1" applyAlignment="1">
      <alignment horizontal="left" vertical="center"/>
    </xf>
    <xf numFmtId="0" fontId="18" fillId="0" borderId="0" xfId="388" applyFont="1" applyFill="1" applyAlignment="1">
      <alignment horizontal="center" vertical="center" wrapText="1"/>
    </xf>
    <xf numFmtId="0" fontId="0" fillId="0" borderId="0" xfId="388" applyFont="1" applyFill="1" applyAlignment="1">
      <alignment horizontal="right"/>
    </xf>
    <xf numFmtId="223" fontId="2" fillId="0" borderId="0" xfId="388" applyNumberFormat="1" applyFont="1" applyFill="1" applyAlignment="1">
      <alignment horizontal="left" vertical="center"/>
    </xf>
    <xf numFmtId="0" fontId="2" fillId="0" borderId="1" xfId="388" applyFont="1" applyFill="1" applyBorder="1" applyAlignment="1">
      <alignment horizontal="right"/>
    </xf>
    <xf numFmtId="0" fontId="6" fillId="0" borderId="60" xfId="388" applyFont="1" applyFill="1" applyBorder="1" applyAlignment="1">
      <alignment horizontal="center" vertical="center" wrapText="1"/>
    </xf>
    <xf numFmtId="0" fontId="6" fillId="0" borderId="26" xfId="388" applyFont="1" applyFill="1" applyBorder="1" applyAlignment="1">
      <alignment horizontal="center" vertical="center" wrapText="1"/>
    </xf>
    <xf numFmtId="0" fontId="6" fillId="0" borderId="71" xfId="388" applyFont="1" applyFill="1" applyBorder="1" applyAlignment="1">
      <alignment horizontal="center" vertical="center" wrapText="1"/>
    </xf>
    <xf numFmtId="0" fontId="6" fillId="0" borderId="20" xfId="388" applyFont="1" applyFill="1" applyBorder="1" applyAlignment="1">
      <alignment horizontal="center" vertical="center" wrapText="1"/>
    </xf>
    <xf numFmtId="49" fontId="6" fillId="0" borderId="2" xfId="388" applyNumberFormat="1" applyFont="1" applyBorder="1" applyAlignment="1">
      <alignment horizontal="center" vertical="center"/>
    </xf>
    <xf numFmtId="43" fontId="2" fillId="0" borderId="19" xfId="388" applyNumberFormat="1" applyFont="1" applyFill="1" applyBorder="1" applyAlignment="1">
      <alignment horizontal="center" vertical="center"/>
    </xf>
    <xf numFmtId="43" fontId="2" fillId="0" borderId="9" xfId="388" applyNumberFormat="1" applyFont="1" applyFill="1" applyBorder="1" applyAlignment="1">
      <alignment horizontal="center" vertical="center"/>
    </xf>
    <xf numFmtId="0" fontId="0" fillId="0" borderId="5" xfId="388" applyFont="1" applyFill="1" applyBorder="1"/>
    <xf numFmtId="0" fontId="0" fillId="0" borderId="9" xfId="388" applyFont="1" applyFill="1" applyBorder="1"/>
    <xf numFmtId="223" fontId="2" fillId="0" borderId="1" xfId="388" applyNumberFormat="1" applyFont="1" applyFill="1" applyBorder="1" applyAlignment="1">
      <alignment horizontal="left" vertical="center"/>
    </xf>
    <xf numFmtId="0" fontId="6" fillId="0" borderId="10" xfId="388" applyFont="1" applyFill="1" applyBorder="1" applyAlignment="1">
      <alignment horizontal="left" vertical="center"/>
    </xf>
    <xf numFmtId="0" fontId="2" fillId="0" borderId="0" xfId="388" applyNumberFormat="1" applyFont="1" applyFill="1" applyAlignment="1">
      <alignment horizontal="right" vertical="center"/>
    </xf>
    <xf numFmtId="0" fontId="2" fillId="0" borderId="13" xfId="388" applyFont="1" applyBorder="1" applyAlignment="1">
      <alignment horizontal="center" vertical="center"/>
    </xf>
    <xf numFmtId="0" fontId="22" fillId="0" borderId="14" xfId="406" applyFont="1" applyBorder="1" applyAlignment="1" applyProtection="1">
      <alignment horizontal="center" vertical="center"/>
    </xf>
    <xf numFmtId="0" fontId="22" fillId="0" borderId="15" xfId="406" applyFont="1" applyBorder="1" applyAlignment="1" applyProtection="1">
      <alignment horizontal="center" vertical="center"/>
    </xf>
    <xf numFmtId="49" fontId="6" fillId="0" borderId="14" xfId="388" applyNumberFormat="1" applyFont="1" applyBorder="1" applyAlignment="1">
      <alignment horizontal="center" vertical="center"/>
    </xf>
    <xf numFmtId="49" fontId="6" fillId="0" borderId="15" xfId="388" applyNumberFormat="1" applyFont="1" applyBorder="1" applyAlignment="1">
      <alignment horizontal="center" vertical="center"/>
    </xf>
    <xf numFmtId="0" fontId="22" fillId="0" borderId="21" xfId="388" applyFont="1" applyBorder="1" applyAlignment="1">
      <alignment horizontal="center" vertical="center"/>
    </xf>
    <xf numFmtId="0" fontId="22" fillId="0" borderId="17" xfId="388" applyFont="1" applyBorder="1" applyAlignment="1">
      <alignment horizontal="center" vertical="center"/>
    </xf>
    <xf numFmtId="0" fontId="6" fillId="14" borderId="12" xfId="388" applyFont="1" applyFill="1" applyBorder="1" applyAlignment="1">
      <alignment horizontal="center" vertical="center" wrapText="1"/>
    </xf>
    <xf numFmtId="0" fontId="2" fillId="14" borderId="15" xfId="388" applyFont="1" applyFill="1" applyBorder="1" applyAlignment="1">
      <alignment horizontal="center" vertical="center"/>
    </xf>
    <xf numFmtId="0" fontId="6" fillId="10" borderId="12" xfId="388" applyFont="1" applyFill="1" applyBorder="1" applyAlignment="1">
      <alignment horizontal="center" vertical="center" wrapText="1"/>
    </xf>
    <xf numFmtId="0" fontId="2" fillId="10" borderId="15" xfId="388" applyFont="1" applyFill="1" applyBorder="1" applyAlignment="1">
      <alignment horizontal="center" vertical="center"/>
    </xf>
    <xf numFmtId="0" fontId="6" fillId="0" borderId="12" xfId="400" applyFont="1" applyFill="1" applyBorder="1" applyAlignment="1">
      <alignment horizontal="center" vertical="center" wrapText="1"/>
    </xf>
    <xf numFmtId="0" fontId="2" fillId="0" borderId="15" xfId="400" applyFont="1" applyFill="1" applyBorder="1" applyAlignment="1">
      <alignment horizontal="center" vertical="center" wrapText="1"/>
    </xf>
    <xf numFmtId="49" fontId="2" fillId="0" borderId="12" xfId="388" applyNumberFormat="1" applyFont="1" applyBorder="1" applyAlignment="1">
      <alignment horizontal="center" vertical="center"/>
    </xf>
    <xf numFmtId="49" fontId="2" fillId="0" borderId="15" xfId="388" applyNumberFormat="1" applyFont="1" applyBorder="1" applyAlignment="1">
      <alignment horizontal="center" vertical="center"/>
    </xf>
    <xf numFmtId="0" fontId="6" fillId="0" borderId="12" xfId="388" applyNumberFormat="1" applyFont="1" applyBorder="1" applyAlignment="1">
      <alignment horizontal="center" vertical="center" wrapText="1"/>
    </xf>
    <xf numFmtId="0" fontId="2" fillId="0" borderId="15" xfId="388" applyNumberFormat="1" applyFont="1" applyBorder="1" applyAlignment="1">
      <alignment horizontal="center" vertical="center" wrapText="1"/>
    </xf>
    <xf numFmtId="0" fontId="6" fillId="0" borderId="13" xfId="388" applyFont="1" applyBorder="1" applyAlignment="1">
      <alignment horizontal="center" vertical="center" wrapText="1"/>
    </xf>
    <xf numFmtId="0" fontId="6" fillId="10" borderId="3" xfId="388" applyFont="1" applyFill="1" applyBorder="1" applyAlignment="1">
      <alignment horizontal="center" vertical="center" wrapText="1"/>
    </xf>
    <xf numFmtId="0" fontId="2" fillId="10" borderId="3" xfId="388" applyFont="1" applyFill="1" applyBorder="1" applyAlignment="1">
      <alignment horizontal="center" vertical="center"/>
    </xf>
    <xf numFmtId="0" fontId="6" fillId="14" borderId="14" xfId="388" applyFont="1" applyFill="1" applyBorder="1" applyAlignment="1">
      <alignment horizontal="center" vertical="center"/>
    </xf>
    <xf numFmtId="0" fontId="6" fillId="14" borderId="15" xfId="388" applyFont="1" applyFill="1" applyBorder="1" applyAlignment="1">
      <alignment horizontal="center" vertical="center" wrapText="1"/>
    </xf>
    <xf numFmtId="0" fontId="6" fillId="0" borderId="12" xfId="388" applyFont="1" applyFill="1" applyBorder="1" applyAlignment="1">
      <alignment horizontal="center" vertical="center" wrapText="1"/>
    </xf>
    <xf numFmtId="0" fontId="6" fillId="0" borderId="15" xfId="388" applyFont="1" applyFill="1" applyBorder="1" applyAlignment="1">
      <alignment horizontal="center" vertical="center" wrapText="1"/>
    </xf>
    <xf numFmtId="0" fontId="6" fillId="10" borderId="15" xfId="388" applyFont="1" applyFill="1" applyBorder="1" applyAlignment="1">
      <alignment horizontal="center" vertical="center" wrapText="1"/>
    </xf>
    <xf numFmtId="0" fontId="6" fillId="10" borderId="3" xfId="404" applyFont="1" applyFill="1" applyBorder="1" applyAlignment="1">
      <alignment horizontal="center" vertical="center"/>
    </xf>
    <xf numFmtId="0" fontId="2" fillId="10" borderId="3" xfId="404" applyFont="1" applyFill="1" applyBorder="1" applyAlignment="1">
      <alignment horizontal="center" vertical="center"/>
    </xf>
    <xf numFmtId="0" fontId="6" fillId="0" borderId="3" xfId="388" applyFont="1" applyBorder="1" applyAlignment="1">
      <alignment horizontal="center" vertical="center" wrapText="1"/>
    </xf>
    <xf numFmtId="49" fontId="6" fillId="0" borderId="3" xfId="388" applyNumberFormat="1" applyFont="1" applyFill="1" applyBorder="1" applyAlignment="1">
      <alignment horizontal="center" vertical="center"/>
    </xf>
    <xf numFmtId="0" fontId="6" fillId="0" borderId="9" xfId="394" applyFont="1" applyBorder="1" applyAlignment="1">
      <alignment horizontal="center" vertical="center" wrapText="1"/>
    </xf>
    <xf numFmtId="0" fontId="2" fillId="0" borderId="3" xfId="394" applyFont="1" applyBorder="1" applyAlignment="1">
      <alignment horizontal="center" vertical="center" wrapText="1"/>
    </xf>
    <xf numFmtId="0" fontId="143" fillId="14" borderId="0" xfId="388" applyFont="1" applyFill="1" applyAlignment="1">
      <alignment horizontal="center" vertical="center" wrapText="1"/>
    </xf>
    <xf numFmtId="0" fontId="144" fillId="14" borderId="0" xfId="388" applyFont="1" applyFill="1" applyAlignment="1">
      <alignment horizontal="center" vertical="center" wrapText="1"/>
    </xf>
    <xf numFmtId="223" fontId="2" fillId="14" borderId="0" xfId="388" applyNumberFormat="1" applyFont="1" applyFill="1" applyAlignment="1">
      <alignment horizontal="center" vertical="center"/>
    </xf>
    <xf numFmtId="0" fontId="6" fillId="14" borderId="12" xfId="388" applyFont="1" applyFill="1" applyBorder="1" applyAlignment="1">
      <alignment horizontal="center" vertical="center"/>
    </xf>
    <xf numFmtId="0" fontId="2" fillId="14" borderId="12" xfId="388" applyFont="1" applyFill="1" applyBorder="1" applyAlignment="1">
      <alignment horizontal="center" vertical="center"/>
    </xf>
    <xf numFmtId="0" fontId="6" fillId="14" borderId="12" xfId="394" applyFont="1" applyFill="1" applyBorder="1" applyAlignment="1">
      <alignment horizontal="center" vertical="center" wrapText="1"/>
    </xf>
    <xf numFmtId="0" fontId="2" fillId="14" borderId="12" xfId="394" applyFont="1" applyFill="1" applyBorder="1" applyAlignment="1">
      <alignment horizontal="center" vertical="center" wrapText="1"/>
    </xf>
    <xf numFmtId="49" fontId="2" fillId="14" borderId="12" xfId="388" applyNumberFormat="1" applyFont="1" applyFill="1" applyBorder="1" applyAlignment="1">
      <alignment horizontal="center" vertical="center"/>
    </xf>
    <xf numFmtId="0" fontId="6" fillId="14" borderId="73" xfId="388" applyFont="1" applyFill="1" applyBorder="1" applyAlignment="1">
      <alignment horizontal="center" vertical="center" wrapText="1"/>
    </xf>
    <xf numFmtId="0" fontId="6" fillId="14" borderId="26" xfId="388" applyFont="1" applyFill="1" applyBorder="1" applyAlignment="1">
      <alignment horizontal="center" vertical="center" wrapText="1"/>
    </xf>
    <xf numFmtId="0" fontId="6" fillId="14" borderId="74" xfId="388" applyFont="1" applyFill="1" applyBorder="1" applyAlignment="1">
      <alignment horizontal="center" vertical="center" wrapText="1"/>
    </xf>
    <xf numFmtId="0" fontId="6" fillId="14" borderId="75" xfId="388" applyFont="1" applyFill="1" applyBorder="1" applyAlignment="1">
      <alignment horizontal="center" vertical="center" wrapText="1"/>
    </xf>
    <xf numFmtId="0" fontId="6" fillId="14" borderId="21" xfId="388" applyFont="1" applyFill="1" applyBorder="1" applyAlignment="1">
      <alignment horizontal="center" vertical="center"/>
    </xf>
    <xf numFmtId="0" fontId="6" fillId="14" borderId="17" xfId="388" applyFont="1" applyFill="1" applyBorder="1" applyAlignment="1">
      <alignment horizontal="center" vertical="center"/>
    </xf>
    <xf numFmtId="0" fontId="6" fillId="14" borderId="11" xfId="388" applyFont="1" applyFill="1" applyBorder="1" applyAlignment="1">
      <alignment horizontal="center" vertical="center"/>
    </xf>
    <xf numFmtId="0" fontId="2" fillId="14" borderId="14" xfId="388" applyFont="1" applyFill="1" applyBorder="1" applyAlignment="1">
      <alignment horizontal="center" vertical="center"/>
    </xf>
    <xf numFmtId="49" fontId="6" fillId="14" borderId="14" xfId="388" applyNumberFormat="1" applyFont="1" applyFill="1" applyBorder="1" applyAlignment="1">
      <alignment horizontal="center" vertical="center"/>
    </xf>
    <xf numFmtId="49" fontId="6" fillId="14" borderId="15" xfId="388" applyNumberFormat="1" applyFont="1" applyFill="1" applyBorder="1" applyAlignment="1">
      <alignment horizontal="center" vertical="center"/>
    </xf>
    <xf numFmtId="0" fontId="6" fillId="14" borderId="12" xfId="404" applyFont="1" applyFill="1" applyBorder="1" applyAlignment="1">
      <alignment horizontal="center" vertical="center"/>
    </xf>
    <xf numFmtId="0" fontId="2" fillId="14" borderId="15" xfId="404" applyFont="1" applyFill="1" applyBorder="1" applyAlignment="1">
      <alignment horizontal="center" vertical="center"/>
    </xf>
    <xf numFmtId="0" fontId="6" fillId="0" borderId="12" xfId="394" applyFont="1" applyBorder="1" applyAlignment="1">
      <alignment horizontal="center" vertical="center" wrapText="1"/>
    </xf>
    <xf numFmtId="0" fontId="2" fillId="0" borderId="12" xfId="394" applyFont="1" applyBorder="1" applyAlignment="1">
      <alignment horizontal="center" vertical="center" wrapText="1"/>
    </xf>
    <xf numFmtId="224" fontId="6" fillId="0" borderId="12" xfId="388" applyNumberFormat="1" applyFont="1" applyBorder="1" applyAlignment="1">
      <alignment horizontal="center" vertical="center" wrapText="1"/>
    </xf>
    <xf numFmtId="224" fontId="2" fillId="0" borderId="15" xfId="388" applyNumberFormat="1" applyFont="1" applyBorder="1" applyAlignment="1">
      <alignment horizontal="center" vertical="center"/>
    </xf>
    <xf numFmtId="0" fontId="2" fillId="0" borderId="88" xfId="388" applyFont="1" applyBorder="1" applyAlignment="1">
      <alignment horizontal="center" vertical="center"/>
    </xf>
    <xf numFmtId="0" fontId="6" fillId="0" borderId="80" xfId="388" applyFont="1" applyBorder="1" applyAlignment="1">
      <alignment horizontal="center" vertical="center"/>
    </xf>
    <xf numFmtId="0" fontId="6" fillId="0" borderId="81" xfId="388" applyFont="1" applyBorder="1" applyAlignment="1">
      <alignment horizontal="center" vertical="center"/>
    </xf>
    <xf numFmtId="49" fontId="2" fillId="0" borderId="73" xfId="388" applyNumberFormat="1" applyFont="1" applyBorder="1" applyAlignment="1">
      <alignment horizontal="center" vertical="center"/>
    </xf>
    <xf numFmtId="49" fontId="2" fillId="0" borderId="76" xfId="388" applyNumberFormat="1" applyFont="1" applyBorder="1" applyAlignment="1">
      <alignment horizontal="center" vertical="center"/>
    </xf>
    <xf numFmtId="49" fontId="2" fillId="0" borderId="74" xfId="388" applyNumberFormat="1" applyFont="1" applyBorder="1" applyAlignment="1">
      <alignment horizontal="center" vertical="center"/>
    </xf>
    <xf numFmtId="49" fontId="2" fillId="0" borderId="77" xfId="388" applyNumberFormat="1" applyFont="1" applyBorder="1" applyAlignment="1">
      <alignment horizontal="center" vertical="center"/>
    </xf>
    <xf numFmtId="49" fontId="6" fillId="0" borderId="89" xfId="388" applyNumberFormat="1" applyFont="1" applyBorder="1" applyAlignment="1">
      <alignment horizontal="center" vertical="center"/>
    </xf>
    <xf numFmtId="49" fontId="6" fillId="0" borderId="90" xfId="388" applyNumberFormat="1" applyFont="1" applyBorder="1" applyAlignment="1">
      <alignment horizontal="center" vertical="center"/>
    </xf>
    <xf numFmtId="0" fontId="6" fillId="0" borderId="72" xfId="388" applyFont="1" applyBorder="1" applyAlignment="1">
      <alignment horizontal="center" vertical="center" wrapText="1"/>
    </xf>
    <xf numFmtId="0" fontId="6" fillId="0" borderId="86" xfId="388" applyFont="1" applyBorder="1" applyAlignment="1">
      <alignment horizontal="center" vertical="center" wrapText="1"/>
    </xf>
    <xf numFmtId="0" fontId="6" fillId="0" borderId="72" xfId="388" applyFont="1" applyBorder="1" applyAlignment="1">
      <alignment horizontal="center" vertical="center" shrinkToFit="1"/>
    </xf>
    <xf numFmtId="0" fontId="6" fillId="0" borderId="86" xfId="388" applyFont="1" applyBorder="1" applyAlignment="1">
      <alignment horizontal="center" vertical="center" shrinkToFit="1"/>
    </xf>
    <xf numFmtId="49" fontId="6" fillId="0" borderId="73" xfId="388" applyNumberFormat="1" applyFont="1" applyBorder="1" applyAlignment="1">
      <alignment horizontal="center" vertical="center" wrapText="1"/>
    </xf>
    <xf numFmtId="49" fontId="6" fillId="0" borderId="74" xfId="388" applyNumberFormat="1" applyFont="1" applyBorder="1" applyAlignment="1">
      <alignment horizontal="center" vertical="center" wrapText="1"/>
    </xf>
    <xf numFmtId="0" fontId="6" fillId="0" borderId="0" xfId="388" applyFont="1" applyBorder="1" applyAlignment="1">
      <alignment horizontal="center" vertical="center" wrapText="1"/>
    </xf>
    <xf numFmtId="0" fontId="6" fillId="0" borderId="82" xfId="388" applyFont="1" applyBorder="1" applyAlignment="1">
      <alignment horizontal="center" vertical="center"/>
    </xf>
    <xf numFmtId="0" fontId="6" fillId="0" borderId="84" xfId="388" applyFont="1" applyBorder="1" applyAlignment="1">
      <alignment horizontal="center" vertical="center"/>
    </xf>
    <xf numFmtId="0" fontId="6" fillId="0" borderId="82" xfId="394" applyFont="1" applyBorder="1" applyAlignment="1">
      <alignment horizontal="center" vertical="center" wrapText="1"/>
    </xf>
    <xf numFmtId="0" fontId="6" fillId="0" borderId="84" xfId="394" applyFont="1" applyBorder="1" applyAlignment="1">
      <alignment horizontal="center" vertical="center" wrapText="1"/>
    </xf>
    <xf numFmtId="0" fontId="6" fillId="0" borderId="83" xfId="388" applyFont="1" applyBorder="1" applyAlignment="1">
      <alignment horizontal="center" vertical="center"/>
    </xf>
    <xf numFmtId="49" fontId="6" fillId="0" borderId="78" xfId="388" applyNumberFormat="1" applyFont="1" applyBorder="1" applyAlignment="1">
      <alignment horizontal="center" vertical="center"/>
    </xf>
    <xf numFmtId="49" fontId="6" fillId="0" borderId="79" xfId="388" applyNumberFormat="1" applyFont="1" applyBorder="1" applyAlignment="1">
      <alignment horizontal="center" vertical="center"/>
    </xf>
    <xf numFmtId="0" fontId="6" fillId="14" borderId="78" xfId="388" applyFont="1" applyFill="1" applyBorder="1" applyAlignment="1">
      <alignment horizontal="center" vertical="center"/>
    </xf>
    <xf numFmtId="0" fontId="6" fillId="14" borderId="79" xfId="388" applyFont="1" applyFill="1" applyBorder="1" applyAlignment="1">
      <alignment horizontal="center" vertical="center"/>
    </xf>
    <xf numFmtId="0" fontId="6" fillId="0" borderId="7" xfId="388" applyFont="1" applyBorder="1" applyAlignment="1">
      <alignment horizontal="center" vertical="center" wrapText="1"/>
    </xf>
    <xf numFmtId="0" fontId="6" fillId="0" borderId="19" xfId="388" applyFont="1" applyBorder="1" applyAlignment="1">
      <alignment horizontal="center" vertical="center" wrapText="1"/>
    </xf>
    <xf numFmtId="0" fontId="6" fillId="0" borderId="9" xfId="388" applyFont="1" applyBorder="1" applyAlignment="1">
      <alignment horizontal="center" vertical="center" wrapText="1"/>
    </xf>
    <xf numFmtId="0" fontId="6" fillId="0" borderId="19" xfId="388" applyNumberFormat="1" applyFont="1" applyBorder="1" applyAlignment="1">
      <alignment horizontal="center" vertical="center"/>
    </xf>
    <xf numFmtId="49" fontId="2" fillId="0" borderId="19" xfId="388" applyNumberFormat="1" applyFont="1" applyBorder="1" applyAlignment="1">
      <alignment horizontal="center" vertical="center"/>
    </xf>
    <xf numFmtId="0" fontId="6" fillId="0" borderId="26" xfId="388" applyFont="1" applyBorder="1" applyAlignment="1">
      <alignment horizontal="center" vertical="center" wrapText="1"/>
    </xf>
    <xf numFmtId="0" fontId="6" fillId="0" borderId="9" xfId="394" applyFont="1" applyFill="1" applyBorder="1" applyAlignment="1">
      <alignment horizontal="center" vertical="center" wrapText="1"/>
    </xf>
    <xf numFmtId="0" fontId="2" fillId="0" borderId="3" xfId="394" applyFont="1" applyFill="1" applyBorder="1" applyAlignment="1">
      <alignment horizontal="center" vertical="center" wrapText="1"/>
    </xf>
    <xf numFmtId="49" fontId="6" fillId="0" borderId="19" xfId="388" applyNumberFormat="1" applyFont="1" applyFill="1" applyBorder="1" applyAlignment="1">
      <alignment horizontal="center" vertical="center"/>
    </xf>
    <xf numFmtId="49" fontId="6" fillId="0" borderId="9" xfId="388" applyNumberFormat="1" applyFont="1" applyFill="1" applyBorder="1" applyAlignment="1">
      <alignment horizontal="center" vertical="center"/>
    </xf>
    <xf numFmtId="49" fontId="6" fillId="0" borderId="10" xfId="388" applyNumberFormat="1" applyFont="1" applyFill="1" applyBorder="1" applyAlignment="1">
      <alignment horizontal="left" vertical="center"/>
    </xf>
    <xf numFmtId="0" fontId="6" fillId="9" borderId="5" xfId="388" applyFont="1" applyFill="1" applyBorder="1" applyAlignment="1">
      <alignment horizontal="center" vertical="center"/>
    </xf>
    <xf numFmtId="0" fontId="2" fillId="0" borderId="5" xfId="388" applyFont="1" applyFill="1" applyBorder="1" applyAlignment="1">
      <alignment horizontal="center" vertical="center"/>
    </xf>
    <xf numFmtId="0" fontId="1" fillId="0" borderId="0" xfId="388" applyFont="1" applyFill="1" applyAlignment="1">
      <alignment horizontal="center" vertical="center"/>
    </xf>
    <xf numFmtId="49" fontId="2" fillId="0" borderId="21" xfId="388" applyNumberFormat="1" applyFont="1" applyBorder="1" applyAlignment="1">
      <alignment horizontal="center" vertical="center"/>
    </xf>
    <xf numFmtId="49" fontId="2" fillId="0" borderId="17" xfId="388" applyNumberFormat="1" applyFont="1" applyBorder="1" applyAlignment="1">
      <alignment horizontal="center" vertical="center"/>
    </xf>
    <xf numFmtId="0" fontId="11" fillId="0" borderId="21" xfId="388" applyFont="1" applyBorder="1" applyAlignment="1">
      <alignment horizontal="center" vertical="center"/>
    </xf>
    <xf numFmtId="0" fontId="11" fillId="0" borderId="17" xfId="388" applyFont="1" applyBorder="1" applyAlignment="1">
      <alignment horizontal="center" vertical="center"/>
    </xf>
    <xf numFmtId="0" fontId="5" fillId="14" borderId="0" xfId="388" applyFont="1" applyFill="1" applyAlignment="1">
      <alignment horizontal="center" vertical="center" wrapText="1"/>
    </xf>
    <xf numFmtId="0" fontId="1" fillId="14" borderId="0" xfId="388" applyFont="1" applyFill="1" applyAlignment="1">
      <alignment horizontal="center" vertical="center" wrapText="1"/>
    </xf>
    <xf numFmtId="0" fontId="2" fillId="14" borderId="0" xfId="388" applyNumberFormat="1" applyFont="1" applyFill="1" applyAlignment="1">
      <alignment horizontal="center" vertical="center"/>
    </xf>
    <xf numFmtId="0" fontId="5" fillId="0" borderId="0" xfId="388" applyNumberFormat="1" applyFont="1" applyAlignment="1">
      <alignment horizontal="center" vertical="center" wrapText="1"/>
    </xf>
    <xf numFmtId="0" fontId="1" fillId="0" borderId="0" xfId="388" applyNumberFormat="1" applyFont="1" applyAlignment="1">
      <alignment horizontal="center" vertical="center" wrapText="1"/>
    </xf>
    <xf numFmtId="0" fontId="6" fillId="0" borderId="9" xfId="388" applyNumberFormat="1" applyFont="1" applyBorder="1" applyAlignment="1">
      <alignment horizontal="center" vertical="center"/>
    </xf>
    <xf numFmtId="0" fontId="2" fillId="0" borderId="19" xfId="388" applyFont="1" applyFill="1" applyBorder="1" applyAlignment="1">
      <alignment horizontal="center" vertical="center"/>
    </xf>
    <xf numFmtId="0" fontId="5" fillId="0" borderId="0" xfId="388" applyFont="1" applyAlignment="1">
      <alignment horizontal="center" vertical="center"/>
    </xf>
  </cellXfs>
  <cellStyles count="441">
    <cellStyle name="??" xfId="1"/>
    <cellStyle name="?? [0.00]_Analysis of Loans" xfId="2"/>
    <cellStyle name="?? [0]" xfId="3"/>
    <cellStyle name="???? [0.00]_Analysis of Loans" xfId="4"/>
    <cellStyle name="????_Analysis of Loans" xfId="5"/>
    <cellStyle name="??_????????" xfId="6"/>
    <cellStyle name="?鹎%U龡&amp;H?_x0008__x001c__x001c_?_x0007__x0001__x0001_" xfId="7"/>
    <cellStyle name="@_text" xfId="8"/>
    <cellStyle name="_(中企华)审计评估联合申报明细表.V1" xfId="9"/>
    <cellStyle name="_Book1" xfId="10"/>
    <cellStyle name="_CBRE明细表" xfId="11"/>
    <cellStyle name="_CCB Consol Item12 NAV and Profit Recon 040202( to be updated) EL" xfId="12"/>
    <cellStyle name="_CCB Consol Item12 NAV and Profit Recon 040202( to be updated) EL_CCB.Dec03AuditPack.GL.V2" xfId="13"/>
    <cellStyle name="_CCB(1).JL.Item12.ProfitNAVRecon.031127.ty" xfId="14"/>
    <cellStyle name="_CCB(1).JL.Item12.ProfitNAVRecon.031127.ty_CCB.Dec03AuditPack.GL.V2" xfId="15"/>
    <cellStyle name="_CCB.Dec03AuditPack.GL.V2" xfId="16"/>
    <cellStyle name="_CCB.GLAudit Package.040114" xfId="17"/>
    <cellStyle name="_CCB.GLAudit Package.040114_CCB.Dec03AuditPack.GL.V2" xfId="18"/>
    <cellStyle name="_CCB.HEN.Item12.ProfitNAVRecon.031209.LY" xfId="19"/>
    <cellStyle name="_CCB.HEN.Item12.ProfitNAVRecon.031209.LY_1" xfId="20"/>
    <cellStyle name="_CCB.HEN.Item12.ProfitNAVRecon.031209.LY_1_CCB.CQ.Item12.1D.ProfitNAVRec.031213-revised.dhnc" xfId="21"/>
    <cellStyle name="_CCB.HEN.Item12.ProfitNAVRecon.031209.LY_1_CCB.CQ.Item12.1D.ProfitNAVRec.031213-revised.dhnc_CCB.Dec03AuditPack.GL.V2" xfId="22"/>
    <cellStyle name="_CCB.HEN.Item12.ProfitNAVRecon.031209.LY_1_CCB.Dec03AuditPack.GL.V2" xfId="23"/>
    <cellStyle name="_CCB.HEN.Item12.ProfitNAVRecon.031209.LY_1_CCB.HO.NAV Recon.031208.EL" xfId="24"/>
    <cellStyle name="_CCB.HEN.Item12.ProfitNAVRecon.031209.LY_1_CCB.HO.NAV Recon.031208.EL_CCB.Dec03AuditPack.GL.V2" xfId="25"/>
    <cellStyle name="_CCB.HEN.Item12.ProfitNAVRecon.031209.LY_1_CCB.HO.NAV Recon.031222.AL" xfId="26"/>
    <cellStyle name="_CCB.HEN.Item12.ProfitNAVRecon.031209.LY_1_CCB.HO.NAV Recon.031222.AL_CCB.Dec03AuditPack.GL.V2" xfId="27"/>
    <cellStyle name="_CCB.HEN.Item12.ProfitNAVRecon.031209.LY_1_CCB.HO.NAV Recon.031226.AL" xfId="28"/>
    <cellStyle name="_CCB.HEN.Item12.ProfitNAVRecon.031209.LY_1_CCB.HO.NAV Recon.031226.AL_CCB.Dec03AuditPack.GL.V2" xfId="29"/>
    <cellStyle name="_CCB.HEN.Item12.ProfitNAVRecon.031209.LY_1_CCB.SX.Item12.F.ProfitNAVRecon.031212.MS" xfId="30"/>
    <cellStyle name="_CCB.HEN.Item12.ProfitNAVRecon.031209.LY_1_CCB.SX.Item12.F.ProfitNAVRecon.031212.MS_CCB.Dec03AuditPack.GL.V2" xfId="31"/>
    <cellStyle name="_CCB.HEN.Item12.ProfitNAVRecon.031209.LY_CCB.CQ.Item12.1D.ProfitNAVRec.031213-revised.dhnc" xfId="32"/>
    <cellStyle name="_CCB.HEN.Item12.ProfitNAVRecon.031209.LY_CCB.CQ.Item12.1D.ProfitNAVRec.031213-revised.dhnc_CCB.Dec03AuditPack.GL.V2" xfId="33"/>
    <cellStyle name="_CCB.HEN.Item12.ProfitNAVRecon.031209.LY_CCB.Dec03AuditPack.GL.V2" xfId="34"/>
    <cellStyle name="_CCB.HEN.Item12.ProfitNAVRecon.031209.LY_CCB.HO.NAV Recon.031208.EL" xfId="35"/>
    <cellStyle name="_CCB.HEN.Item12.ProfitNAVRecon.031209.LY_CCB.HO.NAV Recon.031208.EL_CCB.Dec03AuditPack.GL.V2" xfId="36"/>
    <cellStyle name="_CCB.HEN.Item12.ProfitNAVRecon.031209.LY_CCB.HO.NAV Recon.031222.AL" xfId="37"/>
    <cellStyle name="_CCB.HEN.Item12.ProfitNAVRecon.031209.LY_CCB.HO.NAV Recon.031222.AL_CCB.Dec03AuditPack.GL.V2" xfId="38"/>
    <cellStyle name="_CCB.HEN.Item12.ProfitNAVRecon.031209.LY_CCB.HO.NAV Recon.031226.AL" xfId="39"/>
    <cellStyle name="_CCB.HEN.Item12.ProfitNAVRecon.031209.LY_CCB.HO.NAV Recon.031226.AL_CCB.Dec03AuditPack.GL.V2" xfId="40"/>
    <cellStyle name="_CCB.HEN.Item12.ProfitNAVRecon.031209.LY_CCB.HOBranch.Item12.1D.ProfitNAVRecon.031202" xfId="41"/>
    <cellStyle name="_CCB.HEN.Item12.ProfitNAVRecon.031209.LY_CCB.HOBranch.Item12.1D.ProfitNAVRecon.031202_CCB.Dec03AuditPack.GL.V2" xfId="42"/>
    <cellStyle name="_CCB.HEN.Item12.ProfitNAVRecon.031209.LY_CCB.JX.Item12.X.ProfitNAVRecon.031209.JW" xfId="43"/>
    <cellStyle name="_CCB.HEN.Item12.ProfitNAVRecon.031209.LY_CCB.JX.Item12.X.ProfitNAVRecon.031209.JW_CCB.CQ.Item12.1D.ProfitNAVRec.031213-revised.dhnc" xfId="44"/>
    <cellStyle name="_CCB.HEN.Item12.ProfitNAVRecon.031209.LY_CCB.JX.Item12.X.ProfitNAVRecon.031209.JW_CCB.CQ.Item12.1D.ProfitNAVRec.031213-revised.dhnc_CCB.Dec03AuditPack.GL.V2" xfId="45"/>
    <cellStyle name="_CCB.HEN.Item12.ProfitNAVRecon.031209.LY_CCB.JX.Item12.X.ProfitNAVRecon.031209.JW_CCB.Dec03AuditPack.GL.V2" xfId="46"/>
    <cellStyle name="_CCB.HEN.Item12.ProfitNAVRecon.031209.LY_CCB.JX.Item12.X.ProfitNAVRecon.031209.JW_CCB.HO.NAV Recon.031208.EL" xfId="47"/>
    <cellStyle name="_CCB.HEN.Item12.ProfitNAVRecon.031209.LY_CCB.JX.Item12.X.ProfitNAVRecon.031209.JW_CCB.HO.NAV Recon.031208.EL_CCB.Dec03AuditPack.GL.V2" xfId="48"/>
    <cellStyle name="_CCB.HEN.Item12.ProfitNAVRecon.031209.LY_CCB.JX.Item12.X.ProfitNAVRecon.031209.JW_CCB.HO.NAV Recon.031222.AL" xfId="49"/>
    <cellStyle name="_CCB.HEN.Item12.ProfitNAVRecon.031209.LY_CCB.JX.Item12.X.ProfitNAVRecon.031209.JW_CCB.HO.NAV Recon.031222.AL_CCB.Dec03AuditPack.GL.V2" xfId="50"/>
    <cellStyle name="_CCB.HEN.Item12.ProfitNAVRecon.031209.LY_CCB.JX.Item12.X.ProfitNAVRecon.031209.JW_CCB.HO.NAV Recon.031226.AL" xfId="51"/>
    <cellStyle name="_CCB.HEN.Item12.ProfitNAVRecon.031209.LY_CCB.JX.Item12.X.ProfitNAVRecon.031209.JW_CCB.HO.NAV Recon.031226.AL_CCB.Dec03AuditPack.GL.V2" xfId="52"/>
    <cellStyle name="_CCB.HEN.Item12.ProfitNAVRecon.031209.LY_CCB.JX.Item12.X.ProfitNAVRecon.031209.JW_CCB.SX.Item12.F.ProfitNAVRecon.031212.MS" xfId="53"/>
    <cellStyle name="_CCB.HEN.Item12.ProfitNAVRecon.031209.LY_CCB.JX.Item12.X.ProfitNAVRecon.031209.JW_CCB.SX.Item12.F.ProfitNAVRecon.031212.MS_CCB.Dec03AuditPack.GL.V2" xfId="54"/>
    <cellStyle name="_CCB.HEN.Item12.ProfitNAVRecon.031209.LY_CCB.LN.Item12.Profit  NAV reconciliation.031121" xfId="55"/>
    <cellStyle name="_CCB.HEN.Item12.ProfitNAVRecon.031209.LY_CCB.LN.Item12.Profit  NAV reconciliation.031121_CCB.Dec03AuditPack.GL.V2" xfId="56"/>
    <cellStyle name="_CCB.HEN.Item12.ProfitNAVRecon.031209.LY_CCB.NB.Appendix 12 ProfitNAVRecon (GL).031204" xfId="57"/>
    <cellStyle name="_CCB.HEN.Item12.ProfitNAVRecon.031209.LY_CCB.NB.Appendix 12 ProfitNAVRecon (GL).031204_CCB.Dec03AuditPack.GL.V2" xfId="58"/>
    <cellStyle name="_CCB.HEN.Item12.ProfitNAVRecon.031209.LY_CCB.SC.Item12.ProfitNAVRecon.031210.EP" xfId="59"/>
    <cellStyle name="_CCB.HEN.Item12.ProfitNAVRecon.031209.LY_CCB.SC.Item12.ProfitNAVRecon.031210.EP_CCB.Dec03AuditPack.GL.V2" xfId="60"/>
    <cellStyle name="_CCB.HEN.Item12.ProfitNAVRecon.031209.LY_CCB.SX.Item12.F.ProfitNAVRecon.031212.MS" xfId="61"/>
    <cellStyle name="_CCB.HEN.Item12.ProfitNAVRecon.031209.LY_CCB.SX.Item12.F.ProfitNAVRecon.031212.MS_CCB.Dec03AuditPack.GL.V2" xfId="62"/>
    <cellStyle name="_CCB.HEN.Item12.ProfitNAVRecon.031209.LY_CCB.TG.Item12.F.ProfitNAVRecon.my.031212" xfId="63"/>
    <cellStyle name="_CCB.HEN.Item12.ProfitNAVRecon.031209.LY_CCB.TG.Item12.F.ProfitNAVRecon.my.031212_CCB.Dec03AuditPack.GL.V2" xfId="64"/>
    <cellStyle name="_CCB.HEN.Item12.ProfitNAVRecon.031209.LY_CCB.XZ.item12.3D.ProfitNAVRec.031124.dhnc" xfId="65"/>
    <cellStyle name="_CCB.HEN.Item12.ProfitNAVRecon.031209.LY_CCB.XZ.item12.3D.ProfitNAVRec.031124.dhnc_CCB.Dec03AuditPack.GL.V2" xfId="66"/>
    <cellStyle name="_CCB.HO.2001 combined Jnl summary.GL.031221" xfId="67"/>
    <cellStyle name="_CCB.HO.2001 combined Jnl summary.GL.031221_CCB.Dec03AuditPack.GL.V2" xfId="68"/>
    <cellStyle name="_CCB.HO.2001 Jnl summary by jnl.GL PRC 1-12,33" xfId="69"/>
    <cellStyle name="_CCB.HO.2001 Jnl summary by jnl.GL PRC 1-12,33_CCB.Dec03AuditPack.GL.V2" xfId="70"/>
    <cellStyle name="_CCB.HO.2002 Jnl summary by jnl.GL PRC 41-80.grouped.031221" xfId="71"/>
    <cellStyle name="_CCB.HO.2002 Jnl summary by jnl.GL PRC 41-80.grouped.031221_CCB.Dec03AuditPack.GL.V2" xfId="72"/>
    <cellStyle name="_CCB.HO.2002 Jnl summary by jnl.GL PRC 41-80.grouped.031221_CCB.HO.2001 Jnl summary by jnl.GL PRC 1-12,33" xfId="73"/>
    <cellStyle name="_CCB.HO.2002 Jnl summary by jnl.GL PRC 41-80.grouped.031221_CCB.HO.2001 Jnl summary by jnl.GL PRC 1-12,33_CCB.Dec03AuditPack.GL.V2" xfId="74"/>
    <cellStyle name="_CCB.HO.2002 Jnl summary by jnl.GL PRC 41-80.grouped.031221_CCB.HO.2003 Jnl summary by jnl.GL PRC 13-20.031221" xfId="75"/>
    <cellStyle name="_CCB.HO.2002 Jnl summary by jnl.GL PRC 41-80.grouped.031221_CCB.HO.2003 Jnl summary by jnl.GL PRC 13-20.031221_CCB.Dec03AuditPack.GL.V2" xfId="76"/>
    <cellStyle name="_CCB.HO.2003 Jnl summary by jnl.GL PRC 11&amp;12&amp;68.031221" xfId="77"/>
    <cellStyle name="_CCB.HO.2003 Jnl summary by jnl.GL PRC 1-12,33.031221" xfId="78"/>
    <cellStyle name="_CCB.HO.2003 Jnl summary by jnl.GL PRC 1-12,33.031221_CCB.Dec03AuditPack.GL.V2" xfId="79"/>
    <cellStyle name="_CCB.HO.2003 Jnl summary by jnl.GL PRC 13-20.031221" xfId="80"/>
    <cellStyle name="_CCB.HO.2003 Jnl summary by jnl.GL PRC 13-20.031221_CCB.Dec03AuditPack.GL.V2" xfId="81"/>
    <cellStyle name="_CCB.HO.2003 Jnl summary by jnl.GL PRC 15,21-32.031221" xfId="82"/>
    <cellStyle name="_CCB.HO.2003 Jnl summary by jnl.GL PRC 15,21-32.031221_CCB.Dec03AuditPack.GL.V2" xfId="83"/>
    <cellStyle name="_CCB.HO.2003 Jnl summary by jnl.GL PRC 31&amp;62.031221" xfId="84"/>
    <cellStyle name="_CCB.HO.2003 Jnl summary by jnl.GL PRC 34-40.031221" xfId="85"/>
    <cellStyle name="_CCB.HO.2003 Jnl summary by jnl.GL PRC 34-40.031221_CCB.Dec03AuditPack.GL.V2" xfId="86"/>
    <cellStyle name="_CCB.HO.2003 Jnl summary by jnl.GL PRC 60-80.031221" xfId="87"/>
    <cellStyle name="_CCB.HO.2003 Jnl summary by jnl.GL PRC 81-120.031221" xfId="88"/>
    <cellStyle name="_CCB.HO.2003 Jnl summary by jnl.GL PRC 81-120.031221_CCB.Dec03AuditPack.GL.V2" xfId="89"/>
    <cellStyle name="_CCB.HO.2003 Jnl summary by jnl.Gl.specific for HO branch" xfId="90"/>
    <cellStyle name="_CCB.HO.2003 Jnl summary by jnl.Gl.specific for HO branch_CCB.Dec03AuditPack.GL.V2" xfId="91"/>
    <cellStyle name="_CCB.HO.2003 Jnl summary by jnl.Gl.specific for HO branch_CCB.HO.2003 Jnl summary by jnl.GL PRC 60-80.031221" xfId="92"/>
    <cellStyle name="_CCB.HO.2003 Jnl summary by jnl.Gl.specific for HO branch_CCB.HO.2003 Jnl summary by jnl.GL PRC 60-80.031221_CCB.Dec03AuditPack.GL.V2" xfId="93"/>
    <cellStyle name="_CCB.HO.2003 Jnl summary by jnl.Gl.specific for HO branch_CCB.HO.2003 Jnl summary by jnl.GL PRC 60-80.031221rev" xfId="94"/>
    <cellStyle name="_CCB.HO.2003 Jnl summary by jnl.Gl.specific for HO branch_CCB.HO.2003 Jnl summary by jnl.GL PRC 60-80.031221rev_CCB.Dec03AuditPack.GL.V2" xfId="95"/>
    <cellStyle name="_CCB.HO.NAV Recon.031108.AL" xfId="96"/>
    <cellStyle name="_CCB.HO.NAV Recon.031108.AL_CCB.Dec03AuditPack.GL.V2" xfId="97"/>
    <cellStyle name="_CCB.HO.NAV Recon.031208.AL" xfId="98"/>
    <cellStyle name="_CCB.HO.NAV Recon.031208.AL_CCB.Dec03AuditPack.GL.V2" xfId="99"/>
    <cellStyle name="_CCB.HO.NAV Recon.031208.EL" xfId="100"/>
    <cellStyle name="_CCB.HO.NAV Recon.031208.EL_CCB.Dec03AuditPack.GL.V2" xfId="101"/>
    <cellStyle name="_CCB.HO.NAV Recon.HL.031113.AL" xfId="102"/>
    <cellStyle name="_CCB.HO.NAV Recon.HL.031113.AL_CCB.Dec03AuditPack.GL.V2" xfId="103"/>
    <cellStyle name="_CCB.HO.New TB template.CCB PRC IAS Sorting.040223 trial run" xfId="104"/>
    <cellStyle name="_CCB.HO.New TB template.CCB PRC IAS Sorting.040223 trial run_CCB.Dec03AuditPack.GL.V2" xfId="105"/>
    <cellStyle name="_CCB.HO.New TB template.IAS Sorting.040210" xfId="106"/>
    <cellStyle name="_CCB.HO.New TB template.IAS Sorting.040210_CCB.Dec03AuditPack.GL.V2" xfId="107"/>
    <cellStyle name="_CCB.HO.New TB template.PRC Sorting.040210" xfId="108"/>
    <cellStyle name="_CCB.HO.New TB template.PRC Sorting.040210_CCB.Dec03AuditPack.GL.V2" xfId="109"/>
    <cellStyle name="_CCB.HO.Profit Recon.031108.AL" xfId="110"/>
    <cellStyle name="_CCB.HO.Profit Recon.031108.AL_CCB.Dec03AuditPack.GL.V2" xfId="111"/>
    <cellStyle name="_CCB.HO.Profit Recon.031208.AL" xfId="112"/>
    <cellStyle name="_CCB.HO.Profit Recon.031208.AL_CCB.Dec03AuditPack.GL.V2" xfId="113"/>
    <cellStyle name="_CCB.HO.Profit Recon.HL.031113.AL" xfId="114"/>
    <cellStyle name="_CCB.HO.Profit Recon.HL.031113.AL_CCB.Dec03AuditPack.GL.V2" xfId="115"/>
    <cellStyle name="_CCB.NX.Item 12.ProfitNAVRec.031121" xfId="116"/>
    <cellStyle name="_CCB.NX.Item 12.ProfitNAVRec.031121_CCB.Dec03AuditPack.GL.V2" xfId="117"/>
    <cellStyle name="_CCB.QH.Item12..ProfitNAVRecon.031206-HL.ML" xfId="118"/>
    <cellStyle name="_CCB.QH.Item12..ProfitNAVRecon.031206-HL.ML_CCB.Dec03AuditPack.GL.V2" xfId="119"/>
    <cellStyle name="_CCB.QH.Item12..ProfitNAVRecon.031206-HL.ML_CCB.HB.Item12.Housing Loan.ProfitNAVRecon.031218.JZ" xfId="120"/>
    <cellStyle name="_CCB.QH.Item12..ProfitNAVRecon.031206-HL.ML_CCB.HB.Item12.Housing Loan.ProfitNAVRecon.031218.JZ_CCB.Dec03AuditPack.GL.V2" xfId="121"/>
    <cellStyle name="_CCB.QH.Item12..ProfitNAVRecon.031206-HL.ML_CCB.HEN.Item12.F.ProfitNAVRecon.HL.031214.KL" xfId="122"/>
    <cellStyle name="_CCB.QH.Item12..ProfitNAVRecon.031206-HL.ML_CCB.HEN.Item12.F.ProfitNAVRecon.HL.031214.KL_CCB.Dec03AuditPack.GL.V2" xfId="123"/>
    <cellStyle name="_CCB.QH.Item12..ProfitNAVRecon.031206-HL.ML_CCB.HO.NAV Recon.HL.031222.AL" xfId="124"/>
    <cellStyle name="_CCB.QH.Item12..ProfitNAVRecon.031206-HL.ML_CCB.HO.NAV Recon.HL.031222.AL_CCB.Dec03AuditPack.GL.V2" xfId="125"/>
    <cellStyle name="_CCB.QH.Item12..ProfitNAVRecon.031206-HL.ML_CCB.HO.Profit Recon.HL.031222.AL" xfId="126"/>
    <cellStyle name="_CCB.QH.Item12..ProfitNAVRecon.031206-HL.ML_CCB.HO.Profit Recon.HL.031222.AL_CCB.Dec03AuditPack.GL.V2" xfId="127"/>
    <cellStyle name="_CCB.QH.Item12..ProfitNAVRecon.031206-HL.ML_CCB.JL.Item12.new NAV.031223" xfId="128"/>
    <cellStyle name="_CCB.QH.Item12..ProfitNAVRecon.031206-HL.ML_CCB.JL.Item12.new NAV.031223_CCB.Dec03AuditPack.GL.V2" xfId="129"/>
    <cellStyle name="_CCB.SX.Item12.F.ProfitNAVRecon.031212.MS" xfId="130"/>
    <cellStyle name="_CCB.SX.Item12.F.ProfitNAVRecon.031212.MS_CCB.Dec03AuditPack.GL.V2" xfId="131"/>
    <cellStyle name="_CCB.SZ.item1.journal list.031110.DY" xfId="132"/>
    <cellStyle name="_CCB.SZ.item1.journal list.031110.DY_CCB.Dec03AuditPack.GL.V2" xfId="133"/>
    <cellStyle name="_CCB.SZ.reporting Pack.031110.DY" xfId="134"/>
    <cellStyle name="_CCB.SZ.reporting Pack.031110.DY_CCB.Dec03AuditPack.GL.V2" xfId="135"/>
    <cellStyle name="_CEB.Consol.04.0712CnslJnlList_PRC" xfId="136"/>
    <cellStyle name="_CRCC成本法评估明细表-AMENDa" xfId="137"/>
    <cellStyle name="_ET_STYLE_NoName_00_" xfId="138"/>
    <cellStyle name="_IAS Adjustments011231" xfId="139"/>
    <cellStyle name="_IAS Adjustments011231_CCB.Dec03AuditPack.GL.V2" xfId="140"/>
    <cellStyle name="_IAS Adjustments011231_CCB.GLAudit Package.040114" xfId="141"/>
    <cellStyle name="_IAS Adjustments011231_CCB.GLAudit Package.040114_CCB.Dec03AuditPack.GL.V2" xfId="142"/>
    <cellStyle name="_IAS Adjustments011231_CCB.HO.New TB template.CCB PRC IAS Sorting.040223 trial run" xfId="143"/>
    <cellStyle name="_IAS Adjustments011231_CCB.HO.New TB template.CCB PRC IAS Sorting.040223 trial run_CCB.Dec03AuditPack.GL.V2" xfId="144"/>
    <cellStyle name="_IAS Adjustments011231_CCB.HO.New TB template.IAS Sorting.040210" xfId="145"/>
    <cellStyle name="_IAS Adjustments011231_CCB.HO.New TB template.IAS Sorting.040210_CCB.Dec03AuditPack.GL.V2" xfId="146"/>
    <cellStyle name="_IAS Adjustments011231_CCB.HO.New TB template.PRC Sorting.040210" xfId="147"/>
    <cellStyle name="_IAS Adjustments011231_CCB.HO.New TB template.PRC Sorting.040210_CCB.Dec03AuditPack.GL.V2" xfId="148"/>
    <cellStyle name="_IAS Adjustments021231" xfId="149"/>
    <cellStyle name="_IAS Adjustments021231_CCB.Dec03AuditPack.GL.V2" xfId="150"/>
    <cellStyle name="_IAS Adjustments021231_CCB.GLAudit Package.040114" xfId="151"/>
    <cellStyle name="_IAS Adjustments021231_CCB.GLAudit Package.040114_CCB.Dec03AuditPack.GL.V2" xfId="152"/>
    <cellStyle name="_IAS Adjustments021231_CCB.HO.New TB template.CCB PRC IAS Sorting.040223 trial run" xfId="153"/>
    <cellStyle name="_IAS Adjustments021231_CCB.HO.New TB template.CCB PRC IAS Sorting.040223 trial run_CCB.Dec03AuditPack.GL.V2" xfId="154"/>
    <cellStyle name="_IAS Adjustments021231_CCB.HO.New TB template.IAS Sorting.040210" xfId="155"/>
    <cellStyle name="_IAS Adjustments021231_CCB.HO.New TB template.IAS Sorting.040210_CCB.Dec03AuditPack.GL.V2" xfId="156"/>
    <cellStyle name="_IAS Adjustments021231_CCB.HO.New TB template.PRC Sorting.040210" xfId="157"/>
    <cellStyle name="_IAS Adjustments021231_CCB.HO.New TB template.PRC Sorting.040210_CCB.Dec03AuditPack.GL.V2" xfId="158"/>
    <cellStyle name="_IAS Adjustments030630" xfId="159"/>
    <cellStyle name="_IAS Adjustments030630_CCB.Dec03AuditPack.GL.V2" xfId="160"/>
    <cellStyle name="_IAS Adjustments030630_CCB.GLAudit Package.040114" xfId="161"/>
    <cellStyle name="_IAS Adjustments030630_CCB.GLAudit Package.040114_CCB.Dec03AuditPack.GL.V2" xfId="162"/>
    <cellStyle name="_IAS Adjustments030630_CCB.HO.New TB template.CCB PRC IAS Sorting.040223 trial run" xfId="163"/>
    <cellStyle name="_IAS Adjustments030630_CCB.HO.New TB template.CCB PRC IAS Sorting.040223 trial run_CCB.Dec03AuditPack.GL.V2" xfId="164"/>
    <cellStyle name="_IAS Adjustments030630_CCB.HO.New TB template.IAS Sorting.040210" xfId="165"/>
    <cellStyle name="_IAS Adjustments030630_CCB.HO.New TB template.IAS Sorting.040210_CCB.Dec03AuditPack.GL.V2" xfId="166"/>
    <cellStyle name="_IAS Adjustments030630_CCB.HO.New TB template.PRC Sorting.040210" xfId="167"/>
    <cellStyle name="_IAS Adjustments030630_CCB.HO.New TB template.PRC Sorting.040210_CCB.Dec03AuditPack.GL.V2" xfId="168"/>
    <cellStyle name="_KPMG original version" xfId="169"/>
    <cellStyle name="_KPMG original version_(中企华)审计评估联合申报明细表.V1" xfId="170"/>
    <cellStyle name="_KPMG original version_附件1：审计评估联合申报明细表" xfId="171"/>
    <cellStyle name="_long term loan - others 300504" xfId="172"/>
    <cellStyle name="_long term loan - others 300504_(中企华)审计评估联合申报明细表.V1" xfId="173"/>
    <cellStyle name="_long term loan - others 300504_KPMG original version" xfId="174"/>
    <cellStyle name="_long term loan - others 300504_KPMG original version_(中企华)审计评估联合申报明细表.V1" xfId="175"/>
    <cellStyle name="_long term loan - others 300504_KPMG original version_附件1：审计评估联合申报明细表" xfId="176"/>
    <cellStyle name="_long term loan - others 300504_Shenhua PBC package 050530" xfId="177"/>
    <cellStyle name="_long term loan - others 300504_Shenhua PBC package 050530_(中企华)审计评估联合申报明细表.V1" xfId="178"/>
    <cellStyle name="_long term loan - others 300504_Shenhua PBC package 050530_附件1：审计评估联合申报明细表" xfId="179"/>
    <cellStyle name="_long term loan - others 300504_附件1：审计评估联合申报明细表" xfId="180"/>
    <cellStyle name="_long term loan - others 300504_审计调查表.V3" xfId="181"/>
    <cellStyle name="_Part III.200406.Loan and Liabilities details.(Site Name)" xfId="182"/>
    <cellStyle name="_Part III.200406.Loan and Liabilities details.(Site Name)_(中企华)审计评估联合申报明细表.V1" xfId="183"/>
    <cellStyle name="_Part III.200406.Loan and Liabilities details.(Site Name)_KPMG original version" xfId="184"/>
    <cellStyle name="_Part III.200406.Loan and Liabilities details.(Site Name)_KPMG original version_(中企华)审计评估联合申报明细表.V1" xfId="185"/>
    <cellStyle name="_Part III.200406.Loan and Liabilities details.(Site Name)_KPMG original version_附件1：审计评估联合申报明细表" xfId="186"/>
    <cellStyle name="_Part III.200406.Loan and Liabilities details.(Site Name)_Shenhua PBC package 050530" xfId="187"/>
    <cellStyle name="_Part III.200406.Loan and Liabilities details.(Site Name)_Shenhua PBC package 050530_(中企华)审计评估联合申报明细表.V1" xfId="188"/>
    <cellStyle name="_Part III.200406.Loan and Liabilities details.(Site Name)_Shenhua PBC package 050530_附件1：审计评估联合申报明细表" xfId="189"/>
    <cellStyle name="_Part III.200406.Loan and Liabilities details.(Site Name)_附件1：审计评估联合申报明细表" xfId="190"/>
    <cellStyle name="_Part III.200406.Loan and Liabilities details.(Site Name)_审计调查表.V3" xfId="191"/>
    <cellStyle name="_PBC content" xfId="192"/>
    <cellStyle name="_PRC Adjustments 011231" xfId="193"/>
    <cellStyle name="_PRC Adjustments 011231_CCB.Dec03AuditPack.GL.V2" xfId="194"/>
    <cellStyle name="_PRC Adjustments 011231_CCB.GLAudit Package.040114" xfId="195"/>
    <cellStyle name="_PRC Adjustments 011231_CCB.GLAudit Package.040114_CCB.Dec03AuditPack.GL.V2" xfId="196"/>
    <cellStyle name="_PRC Adjustments 011231_CCB.HO.New TB template.CCB PRC IAS Sorting.040223 trial run" xfId="197"/>
    <cellStyle name="_PRC Adjustments 011231_CCB.HO.New TB template.CCB PRC IAS Sorting.040223 trial run_CCB.Dec03AuditPack.GL.V2" xfId="198"/>
    <cellStyle name="_PRC Adjustments 011231_CCB.HO.New TB template.IAS Sorting.040210" xfId="199"/>
    <cellStyle name="_PRC Adjustments 011231_CCB.HO.New TB template.IAS Sorting.040210_CCB.Dec03AuditPack.GL.V2" xfId="200"/>
    <cellStyle name="_PRC Adjustments 011231_CCB.HO.New TB template.PRC Sorting.040210" xfId="201"/>
    <cellStyle name="_PRC Adjustments 011231_CCB.HO.New TB template.PRC Sorting.040210_CCB.Dec03AuditPack.GL.V2" xfId="202"/>
    <cellStyle name="_PRC Adjustments 021231" xfId="203"/>
    <cellStyle name="_PRC Adjustments 021231_CCB.Dec03AuditPack.GL.V2" xfId="204"/>
    <cellStyle name="_PRC Adjustments 021231_CCB.GLAudit Package.040114" xfId="205"/>
    <cellStyle name="_PRC Adjustments 021231_CCB.GLAudit Package.040114_CCB.Dec03AuditPack.GL.V2" xfId="206"/>
    <cellStyle name="_PRC Adjustments 021231_CCB.HO.New TB template.CCB PRC IAS Sorting.040223 trial run" xfId="207"/>
    <cellStyle name="_PRC Adjustments 021231_CCB.HO.New TB template.CCB PRC IAS Sorting.040223 trial run_CCB.Dec03AuditPack.GL.V2" xfId="208"/>
    <cellStyle name="_PRC Adjustments 021231_CCB.HO.New TB template.IAS Sorting.040210" xfId="209"/>
    <cellStyle name="_PRC Adjustments 021231_CCB.HO.New TB template.IAS Sorting.040210_CCB.Dec03AuditPack.GL.V2" xfId="210"/>
    <cellStyle name="_PRC Adjustments 021231_CCB.HO.New TB template.PRC Sorting.040210" xfId="211"/>
    <cellStyle name="_PRC Adjustments 021231_CCB.HO.New TB template.PRC Sorting.040210_CCB.Dec03AuditPack.GL.V2" xfId="212"/>
    <cellStyle name="_PRC Adjustments 030630" xfId="213"/>
    <cellStyle name="_PRC Adjustments 030630_CCB.Dec03AuditPack.GL.V2" xfId="214"/>
    <cellStyle name="_PRC Adjustments 030630_CCB.GLAudit Package.040114" xfId="215"/>
    <cellStyle name="_PRC Adjustments 030630_CCB.GLAudit Package.040114_CCB.Dec03AuditPack.GL.V2" xfId="216"/>
    <cellStyle name="_PRC Adjustments 030630_CCB.HO.New TB template.CCB PRC IAS Sorting.040223 trial run" xfId="217"/>
    <cellStyle name="_PRC Adjustments 030630_CCB.HO.New TB template.CCB PRC IAS Sorting.040223 trial run_CCB.Dec03AuditPack.GL.V2" xfId="218"/>
    <cellStyle name="_PRC Adjustments 030630_CCB.HO.New TB template.IAS Sorting.040210" xfId="219"/>
    <cellStyle name="_PRC Adjustments 030630_CCB.HO.New TB template.IAS Sorting.040210_CCB.Dec03AuditPack.GL.V2" xfId="220"/>
    <cellStyle name="_PRC Adjustments 030630_CCB.HO.New TB template.PRC Sorting.040210" xfId="221"/>
    <cellStyle name="_PRC Adjustments 030630_CCB.HO.New TB template.PRC Sorting.040210_CCB.Dec03AuditPack.GL.V2" xfId="222"/>
    <cellStyle name="_Shenhua PBC package 050530" xfId="223"/>
    <cellStyle name="_Shenhua PBC package 050530_(中企华)审计评估联合申报明细表.V1" xfId="224"/>
    <cellStyle name="_Shenhua PBC package 050530_附件1：审计评估联合申报明细表" xfId="225"/>
    <cellStyle name="_表5-1-1建筑物" xfId="226"/>
    <cellStyle name="_房屋建筑评估申报表" xfId="227"/>
    <cellStyle name="_附件1：审计评估联合申报明细表" xfId="228"/>
    <cellStyle name="_审计调查表.V3" xfId="229"/>
    <cellStyle name="_文函专递0211-施工企业调查表（附件）" xfId="230"/>
    <cellStyle name="_指令13附件1" xfId="231"/>
    <cellStyle name="_资产负债表归属200712" xfId="232"/>
    <cellStyle name="_资产评估明细表-财再" xfId="233"/>
    <cellStyle name="{Comma [0]}" xfId="234"/>
    <cellStyle name="{Comma}" xfId="235"/>
    <cellStyle name="{Date}" xfId="236"/>
    <cellStyle name="{Month}" xfId="237"/>
    <cellStyle name="{Percent}" xfId="238"/>
    <cellStyle name="{Thousand [0]}" xfId="239"/>
    <cellStyle name="{Thousand}" xfId="240"/>
    <cellStyle name="{Z'0000(1 dec)}" xfId="241"/>
    <cellStyle name="{Z'0000(4 dec)}" xfId="242"/>
    <cellStyle name="0%" xfId="243"/>
    <cellStyle name="0,0_x000d__x000a_NA_x000d__x000a_" xfId="244"/>
    <cellStyle name="0.0%" xfId="245"/>
    <cellStyle name="0.00%" xfId="246"/>
    <cellStyle name="³£¹æ_Conso.new4" xfId="247"/>
    <cellStyle name="99/12/31" xfId="248"/>
    <cellStyle name="accounting" xfId="249"/>
    <cellStyle name="args.style" xfId="250"/>
    <cellStyle name="Calc Currency (0)" xfId="251"/>
    <cellStyle name="Calc Currency (2)" xfId="252"/>
    <cellStyle name="Calc Percent (0)" xfId="253"/>
    <cellStyle name="Calc Percent (1)" xfId="254"/>
    <cellStyle name="Calc Percent (2)" xfId="255"/>
    <cellStyle name="Calc Units (0)" xfId="256"/>
    <cellStyle name="Calc Units (1)" xfId="257"/>
    <cellStyle name="Calc Units (2)" xfId="258"/>
    <cellStyle name="category" xfId="259"/>
    <cellStyle name="Col Heads" xfId="260"/>
    <cellStyle name="Collegamento ipertestuale" xfId="261"/>
    <cellStyle name="ColLevel_1" xfId="262"/>
    <cellStyle name="Column Headings" xfId="263"/>
    <cellStyle name="Column$Headings" xfId="264"/>
    <cellStyle name="Column_Title" xfId="265"/>
    <cellStyle name="Comma  - Style1" xfId="266"/>
    <cellStyle name="Comma  - Style2" xfId="267"/>
    <cellStyle name="Comma  - Style3" xfId="268"/>
    <cellStyle name="Comma  - Style4" xfId="269"/>
    <cellStyle name="Comma  - Style5" xfId="270"/>
    <cellStyle name="Comma  - Style6" xfId="271"/>
    <cellStyle name="Comma  - Style7" xfId="272"/>
    <cellStyle name="Comma  - Style8" xfId="273"/>
    <cellStyle name="Comma [0]_!!!GO" xfId="274"/>
    <cellStyle name="Comma [00]" xfId="275"/>
    <cellStyle name="Comma,0" xfId="276"/>
    <cellStyle name="Comma,1" xfId="277"/>
    <cellStyle name="Comma,2" xfId="278"/>
    <cellStyle name="Comma[0]" xfId="279"/>
    <cellStyle name="Comma[2]" xfId="280"/>
    <cellStyle name="Comma_!!!GO" xfId="281"/>
    <cellStyle name="comma-d" xfId="282"/>
    <cellStyle name="Copied" xfId="283"/>
    <cellStyle name="COST1" xfId="284"/>
    <cellStyle name="Currency [0]_ rislugp" xfId="285"/>
    <cellStyle name="Currency [00]" xfId="286"/>
    <cellStyle name="Currency$[0]" xfId="287"/>
    <cellStyle name="Currency$[2]" xfId="288"/>
    <cellStyle name="Currency,0" xfId="289"/>
    <cellStyle name="Currency,2" xfId="290"/>
    <cellStyle name="Currency\[0]" xfId="291"/>
    <cellStyle name="Currency_ rislugp" xfId="292"/>
    <cellStyle name="Date" xfId="293"/>
    <cellStyle name="Date Short" xfId="294"/>
    <cellStyle name="E&amp;Y House" xfId="295"/>
    <cellStyle name="Enter Currency (0)" xfId="296"/>
    <cellStyle name="Enter Currency (2)" xfId="297"/>
    <cellStyle name="Enter Units (0)" xfId="298"/>
    <cellStyle name="Enter Units (1)" xfId="299"/>
    <cellStyle name="Enter Units (2)" xfId="300"/>
    <cellStyle name="Entered" xfId="301"/>
    <cellStyle name="entry box" xfId="302"/>
    <cellStyle name="Euro" xfId="303"/>
    <cellStyle name="EY House" xfId="304"/>
    <cellStyle name="e鯪9Y_x000b_" xfId="305"/>
    <cellStyle name="ff" xfId="306"/>
    <cellStyle name="Followed Hyperlink" xfId="307"/>
    <cellStyle name="Format Number Column" xfId="308"/>
    <cellStyle name="gcd" xfId="309"/>
    <cellStyle name="Grey" xfId="310"/>
    <cellStyle name="HEADER" xfId="311"/>
    <cellStyle name="Header1" xfId="312"/>
    <cellStyle name="Header2" xfId="313"/>
    <cellStyle name="Heading" xfId="314"/>
    <cellStyle name="Heading1" xfId="315"/>
    <cellStyle name="Hipervínculo" xfId="316"/>
    <cellStyle name="Hipervínculo visitado" xfId="317"/>
    <cellStyle name="Hipervínculo_固定资产清单" xfId="318"/>
    <cellStyle name="Hyperlink" xfId="319"/>
    <cellStyle name="imexp" xfId="320"/>
    <cellStyle name="Input [yellow]" xfId="321"/>
    <cellStyle name="Input Cells" xfId="322"/>
    <cellStyle name="InputArea" xfId="323"/>
    <cellStyle name="KPMG Heading 1" xfId="324"/>
    <cellStyle name="KPMG Heading 2" xfId="325"/>
    <cellStyle name="KPMG Heading 3" xfId="326"/>
    <cellStyle name="KPMG Heading 4" xfId="327"/>
    <cellStyle name="KPMG Normal" xfId="328"/>
    <cellStyle name="KPMG Normal Text" xfId="329"/>
    <cellStyle name="Lines Fill" xfId="330"/>
    <cellStyle name="Link Currency (0)" xfId="331"/>
    <cellStyle name="Link Currency (2)" xfId="332"/>
    <cellStyle name="Link Units (0)" xfId="333"/>
    <cellStyle name="Link Units (1)" xfId="334"/>
    <cellStyle name="Link Units (2)" xfId="335"/>
    <cellStyle name="Linked Cells" xfId="336"/>
    <cellStyle name="Milliers [0]_!!!GO" xfId="337"/>
    <cellStyle name="Milliers_!!!GO" xfId="338"/>
    <cellStyle name="Model" xfId="339"/>
    <cellStyle name="Monétaire [0]_!!!GO" xfId="340"/>
    <cellStyle name="Monétaire_!!!GO" xfId="341"/>
    <cellStyle name="New Times Roman" xfId="342"/>
    <cellStyle name="no dec" xfId="343"/>
    <cellStyle name="Normal - Style1" xfId="344"/>
    <cellStyle name="Normal_ rislugp" xfId="345"/>
    <cellStyle name="Normal_0105第二套审计报表定稿" xfId="346"/>
    <cellStyle name="Normal_Sheet1_Valuer report" xfId="347"/>
    <cellStyle name="Normal_廣朹廣電 shenjibaobiao 31.12.2000 (revised on 7.3.02)" xfId="348"/>
    <cellStyle name="Normalny_Arkusz1" xfId="349"/>
    <cellStyle name="Œ…‹æØ‚è [0.00]_Region Orders (2)" xfId="350"/>
    <cellStyle name="Œ…‹æØ‚è_Region Orders (2)" xfId="351"/>
    <cellStyle name="oft Excel]_x000d__x000a_Comment=open=/f ‚ðw’è‚·‚é‚ÆAƒ†[ƒU[’è‹`ŠÖ”‚ðŠÖ”“\‚è•t‚¯‚Ìˆê——‚É“o˜^‚·‚é‚±‚Æ‚ª‚Å‚«‚Ü‚·B_x000d__x000a_Maximized" xfId="352"/>
    <cellStyle name="per.style" xfId="353"/>
    <cellStyle name="Percent [0%]" xfId="354"/>
    <cellStyle name="Percent [0.00%]" xfId="355"/>
    <cellStyle name="Percent [0]" xfId="356"/>
    <cellStyle name="Percent [00]" xfId="357"/>
    <cellStyle name="Percent [2]" xfId="358"/>
    <cellStyle name="Percent[0]" xfId="359"/>
    <cellStyle name="Percent[2]" xfId="360"/>
    <cellStyle name="Percent_PICC package Sept2002 (V120021005)1" xfId="361"/>
    <cellStyle name="Prefilled" xfId="362"/>
    <cellStyle name="PrePop Currency (0)" xfId="363"/>
    <cellStyle name="PrePop Currency (2)" xfId="364"/>
    <cellStyle name="PrePop Units (0)" xfId="365"/>
    <cellStyle name="PrePop Units (1)" xfId="366"/>
    <cellStyle name="PrePop Units (2)" xfId="367"/>
    <cellStyle name="pricing" xfId="368"/>
    <cellStyle name="PSChar" xfId="369"/>
    <cellStyle name="PSHeading" xfId="370"/>
    <cellStyle name="RevList" xfId="371"/>
    <cellStyle name="RowLevel_1" xfId="372"/>
    <cellStyle name="Sheet Head" xfId="373"/>
    <cellStyle name="Special" xfId="374"/>
    <cellStyle name="style" xfId="375"/>
    <cellStyle name="style1" xfId="376"/>
    <cellStyle name="style2" xfId="377"/>
    <cellStyle name="subhead" xfId="378"/>
    <cellStyle name="Subtotal" xfId="379"/>
    <cellStyle name="Text Indent A" xfId="380"/>
    <cellStyle name="Text Indent B" xfId="381"/>
    <cellStyle name="Text Indent C" xfId="382"/>
    <cellStyle name="þ_x001d_ðK_x000c_Fý_x001b__x000d_9ýU_x0001_Ð_x0008_¦)_x0007__x0001__x0001_" xfId="383"/>
    <cellStyle name="Thousands" xfId="384"/>
    <cellStyle name="Unprotect" xfId="385"/>
    <cellStyle name="百分比 2" xfId="386"/>
    <cellStyle name="標準_Collateral" xfId="387"/>
    <cellStyle name="常规" xfId="0" builtinId="0"/>
    <cellStyle name="常规 13" xfId="435"/>
    <cellStyle name="常规 14" xfId="436"/>
    <cellStyle name="常规 15" xfId="437"/>
    <cellStyle name="常规 16" xfId="438"/>
    <cellStyle name="常规 17" xfId="439"/>
    <cellStyle name="常规 2" xfId="388"/>
    <cellStyle name="常规 2 2" xfId="389"/>
    <cellStyle name="常规 3" xfId="390"/>
    <cellStyle name="常规 4" xfId="391"/>
    <cellStyle name="常规 5" xfId="392"/>
    <cellStyle name="常规 6" xfId="434"/>
    <cellStyle name="常规 7" xfId="440"/>
    <cellStyle name="常规_Book1" xfId="393"/>
    <cellStyle name="常规_Sheet1" xfId="394"/>
    <cellStyle name="常规_Sheet3" xfId="395"/>
    <cellStyle name="常规_Sheet5" xfId="396"/>
    <cellStyle name="常规_存货" xfId="397"/>
    <cellStyle name="常规_基本情况" xfId="398"/>
    <cellStyle name="常规_流动资产_样表" xfId="399"/>
    <cellStyle name="常规_评估空白套表1" xfId="400"/>
    <cellStyle name="常规_评估明细表（申报）" xfId="401"/>
    <cellStyle name="常规_评估明细表太原12-11" xfId="402"/>
    <cellStyle name="常规_往来核对附表" xfId="403"/>
    <cellStyle name="常规_中航油评估明细表" xfId="404"/>
    <cellStyle name="超级链接" xfId="405"/>
    <cellStyle name="超链接" xfId="406" builtinId="8"/>
    <cellStyle name="分级显示列_1_Book1" xfId="407"/>
    <cellStyle name="分级显示行_1_4附件二凯旋评估表" xfId="408"/>
    <cellStyle name="公司标准表" xfId="409"/>
    <cellStyle name="后继超级链接" xfId="410"/>
    <cellStyle name="霓付 [0]_97MBO" xfId="416"/>
    <cellStyle name="霓付_97MBO" xfId="417"/>
    <cellStyle name="烹拳 [0]_97MBO" xfId="418"/>
    <cellStyle name="烹拳_97MBO" xfId="419"/>
    <cellStyle name="普通_ 白土" xfId="420"/>
    <cellStyle name="普通_附19_minxi98114" xfId="421"/>
    <cellStyle name="千分位[0]_ 白土" xfId="422"/>
    <cellStyle name="千分位_ 白土" xfId="423"/>
    <cellStyle name="千位[0]_ 应交税金审定表" xfId="424"/>
    <cellStyle name="千位_ 应交税金审定表" xfId="425"/>
    <cellStyle name="千位分隔" xfId="426" builtinId="3"/>
    <cellStyle name="千位分隔 2" xfId="427"/>
    <cellStyle name="千位分隔 3" xfId="428"/>
    <cellStyle name="钎霖_laroux" xfId="429"/>
    <cellStyle name="宋体繁体潒慭n_x0002_" xfId="430"/>
    <cellStyle name="样式 1" xfId="431"/>
    <cellStyle name="一般_adv貸款記錄" xfId="432"/>
    <cellStyle name="资产" xfId="433"/>
    <cellStyle name="콤마 [0]_BOILER-CO1" xfId="411"/>
    <cellStyle name="콤마_BOILER-CO1" xfId="412"/>
    <cellStyle name="통화 [0]_BOILER-CO1" xfId="413"/>
    <cellStyle name="통화_BOILER-CO1" xfId="414"/>
    <cellStyle name="표준_0N-HANDLING " xfId="4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25.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styles" Target="styles.xml"/><Relationship Id="rId16" Type="http://schemas.openxmlformats.org/officeDocument/2006/relationships/worksheet" Target="worksheets/sheet16.xml"/><Relationship Id="rId107" Type="http://schemas.openxmlformats.org/officeDocument/2006/relationships/externalLink" Target="externalLinks/externalLink15.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externalLink" Target="externalLinks/externalLink10.xml"/><Relationship Id="rId123" Type="http://schemas.openxmlformats.org/officeDocument/2006/relationships/externalLink" Target="externalLinks/externalLink31.xml"/><Relationship Id="rId128" Type="http://schemas.openxmlformats.org/officeDocument/2006/relationships/externalLink" Target="externalLinks/externalLink36.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externalLink" Target="externalLinks/externalLink3.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externalLink" Target="externalLinks/externalLink21.xml"/><Relationship Id="rId118" Type="http://schemas.openxmlformats.org/officeDocument/2006/relationships/externalLink" Target="externalLinks/externalLink26.xml"/><Relationship Id="rId134" Type="http://schemas.openxmlformats.org/officeDocument/2006/relationships/externalLink" Target="externalLinks/externalLink42.xml"/><Relationship Id="rId139" Type="http://schemas.openxmlformats.org/officeDocument/2006/relationships/sharedStrings" Target="sharedStrings.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externalLink" Target="externalLinks/externalLink11.xml"/><Relationship Id="rId108" Type="http://schemas.openxmlformats.org/officeDocument/2006/relationships/externalLink" Target="externalLinks/externalLink16.xml"/><Relationship Id="rId124" Type="http://schemas.openxmlformats.org/officeDocument/2006/relationships/externalLink" Target="externalLinks/externalLink32.xml"/><Relationship Id="rId129" Type="http://schemas.openxmlformats.org/officeDocument/2006/relationships/externalLink" Target="externalLinks/externalLink37.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externalLink" Target="externalLinks/externalLink4.xml"/><Relationship Id="rId14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externalLink" Target="externalLinks/externalLink22.xml"/><Relationship Id="rId119" Type="http://schemas.openxmlformats.org/officeDocument/2006/relationships/externalLink" Target="externalLinks/externalLink27.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externalLink" Target="externalLinks/externalLink38.xml"/><Relationship Id="rId135" Type="http://schemas.openxmlformats.org/officeDocument/2006/relationships/externalLink" Target="externalLinks/externalLink43.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17.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externalLink" Target="externalLinks/externalLink5.xml"/><Relationship Id="rId104" Type="http://schemas.openxmlformats.org/officeDocument/2006/relationships/externalLink" Target="externalLinks/externalLink12.xml"/><Relationship Id="rId120" Type="http://schemas.openxmlformats.org/officeDocument/2006/relationships/externalLink" Target="externalLinks/externalLink28.xml"/><Relationship Id="rId125" Type="http://schemas.openxmlformats.org/officeDocument/2006/relationships/externalLink" Target="externalLinks/externalLink3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externalLink" Target="externalLinks/externalLink18.xml"/><Relationship Id="rId115" Type="http://schemas.openxmlformats.org/officeDocument/2006/relationships/externalLink" Target="externalLinks/externalLink23.xml"/><Relationship Id="rId131" Type="http://schemas.openxmlformats.org/officeDocument/2006/relationships/externalLink" Target="externalLinks/externalLink39.xml"/><Relationship Id="rId136" Type="http://schemas.openxmlformats.org/officeDocument/2006/relationships/externalLink" Target="externalLinks/externalLink44.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externalLink" Target="externalLinks/externalLink8.xml"/><Relationship Id="rId105" Type="http://schemas.openxmlformats.org/officeDocument/2006/relationships/externalLink" Target="externalLinks/externalLink13.xml"/><Relationship Id="rId126" Type="http://schemas.openxmlformats.org/officeDocument/2006/relationships/externalLink" Target="externalLinks/externalLink3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externalLink" Target="externalLinks/externalLink1.xml"/><Relationship Id="rId98" Type="http://schemas.openxmlformats.org/officeDocument/2006/relationships/externalLink" Target="externalLinks/externalLink6.xml"/><Relationship Id="rId121" Type="http://schemas.openxmlformats.org/officeDocument/2006/relationships/externalLink" Target="externalLinks/externalLink29.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externalLink" Target="externalLinks/externalLink24.xml"/><Relationship Id="rId13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externalLink" Target="externalLinks/externalLink19.xml"/><Relationship Id="rId132" Type="http://schemas.openxmlformats.org/officeDocument/2006/relationships/externalLink" Target="externalLinks/externalLink40.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externalLink" Target="externalLinks/externalLink14.xml"/><Relationship Id="rId127" Type="http://schemas.openxmlformats.org/officeDocument/2006/relationships/externalLink" Target="externalLinks/externalLink35.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externalLink" Target="externalLinks/externalLink2.xml"/><Relationship Id="rId99" Type="http://schemas.openxmlformats.org/officeDocument/2006/relationships/externalLink" Target="externalLinks/externalLink7.xml"/><Relationship Id="rId101" Type="http://schemas.openxmlformats.org/officeDocument/2006/relationships/externalLink" Target="externalLinks/externalLink9.xml"/><Relationship Id="rId122" Type="http://schemas.openxmlformats.org/officeDocument/2006/relationships/externalLink" Target="externalLinks/externalLink30.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externalLink" Target="externalLinks/externalLink20.xml"/><Relationship Id="rId133" Type="http://schemas.openxmlformats.org/officeDocument/2006/relationships/externalLink" Target="externalLinks/externalLink41.xml"/></Relationships>
</file>

<file path=xl/drawings/drawing1.xml><?xml version="1.0" encoding="utf-8"?>
<xdr:wsDr xmlns:xdr="http://schemas.openxmlformats.org/drawingml/2006/spreadsheetDrawing" xmlns:a="http://schemas.openxmlformats.org/drawingml/2006/main">
  <xdr:twoCellAnchor>
    <xdr:from>
      <xdr:col>2</xdr:col>
      <xdr:colOff>914400</xdr:colOff>
      <xdr:row>3</xdr:row>
      <xdr:rowOff>28575</xdr:rowOff>
    </xdr:from>
    <xdr:to>
      <xdr:col>2</xdr:col>
      <xdr:colOff>914400</xdr:colOff>
      <xdr:row>3</xdr:row>
      <xdr:rowOff>28575</xdr:rowOff>
    </xdr:to>
    <xdr:sp macro="" textlink="">
      <xdr:nvSpPr>
        <xdr:cNvPr id="98005" name="Line 1">
          <a:extLst>
            <a:ext uri="{FF2B5EF4-FFF2-40B4-BE49-F238E27FC236}">
              <a16:creationId xmlns:a16="http://schemas.microsoft.com/office/drawing/2014/main" xmlns="" id="{00000000-0008-0000-0200-0000D57E0100}"/>
            </a:ext>
          </a:extLst>
        </xdr:cNvPr>
        <xdr:cNvSpPr>
          <a:spLocks noChangeShapeType="1"/>
        </xdr:cNvSpPr>
      </xdr:nvSpPr>
      <xdr:spPr bwMode="auto">
        <a:xfrm>
          <a:off x="2019300" y="600075"/>
          <a:ext cx="0" cy="0"/>
        </a:xfrm>
        <a:prstGeom prst="line">
          <a:avLst/>
        </a:prstGeom>
        <a:noFill/>
        <a:ln w="9525">
          <a:solidFill>
            <a:srgbClr val="000000"/>
          </a:solidFill>
          <a:round/>
          <a:headEnd/>
          <a:tailEnd/>
        </a:ln>
      </xdr:spPr>
    </xdr:sp>
    <xdr:clientData/>
  </xdr:twoCellAnchor>
  <xdr:twoCellAnchor>
    <xdr:from>
      <xdr:col>2</xdr:col>
      <xdr:colOff>742950</xdr:colOff>
      <xdr:row>5</xdr:row>
      <xdr:rowOff>114300</xdr:rowOff>
    </xdr:from>
    <xdr:to>
      <xdr:col>3</xdr:col>
      <xdr:colOff>9525</xdr:colOff>
      <xdr:row>5</xdr:row>
      <xdr:rowOff>114300</xdr:rowOff>
    </xdr:to>
    <xdr:sp macro="" textlink="">
      <xdr:nvSpPr>
        <xdr:cNvPr id="98006" name="Line 4">
          <a:extLst>
            <a:ext uri="{FF2B5EF4-FFF2-40B4-BE49-F238E27FC236}">
              <a16:creationId xmlns:a16="http://schemas.microsoft.com/office/drawing/2014/main" xmlns="" id="{00000000-0008-0000-0200-0000D67E0100}"/>
            </a:ext>
          </a:extLst>
        </xdr:cNvPr>
        <xdr:cNvSpPr>
          <a:spLocks noChangeShapeType="1"/>
        </xdr:cNvSpPr>
      </xdr:nvSpPr>
      <xdr:spPr bwMode="auto">
        <a:xfrm>
          <a:off x="1847850" y="1066800"/>
          <a:ext cx="590550" cy="0"/>
        </a:xfrm>
        <a:prstGeom prst="line">
          <a:avLst/>
        </a:prstGeom>
        <a:noFill/>
        <a:ln w="12700">
          <a:solidFill>
            <a:srgbClr val="000000"/>
          </a:solidFill>
          <a:round/>
          <a:headEnd/>
          <a:tailEnd/>
        </a:ln>
      </xdr:spPr>
    </xdr:sp>
    <xdr:clientData/>
  </xdr:twoCellAnchor>
  <xdr:twoCellAnchor>
    <xdr:from>
      <xdr:col>2</xdr:col>
      <xdr:colOff>1038225</xdr:colOff>
      <xdr:row>5</xdr:row>
      <xdr:rowOff>114300</xdr:rowOff>
    </xdr:from>
    <xdr:to>
      <xdr:col>2</xdr:col>
      <xdr:colOff>1066800</xdr:colOff>
      <xdr:row>26</xdr:row>
      <xdr:rowOff>123825</xdr:rowOff>
    </xdr:to>
    <xdr:sp macro="" textlink="">
      <xdr:nvSpPr>
        <xdr:cNvPr id="98007" name="Line 5">
          <a:extLst>
            <a:ext uri="{FF2B5EF4-FFF2-40B4-BE49-F238E27FC236}">
              <a16:creationId xmlns:a16="http://schemas.microsoft.com/office/drawing/2014/main" xmlns="" id="{00000000-0008-0000-0200-0000D77E0100}"/>
            </a:ext>
          </a:extLst>
        </xdr:cNvPr>
        <xdr:cNvSpPr>
          <a:spLocks noChangeShapeType="1"/>
        </xdr:cNvSpPr>
      </xdr:nvSpPr>
      <xdr:spPr bwMode="auto">
        <a:xfrm>
          <a:off x="2143125" y="1066800"/>
          <a:ext cx="28575" cy="4010025"/>
        </a:xfrm>
        <a:prstGeom prst="line">
          <a:avLst/>
        </a:prstGeom>
        <a:noFill/>
        <a:ln w="9525">
          <a:solidFill>
            <a:srgbClr val="000000"/>
          </a:solidFill>
          <a:round/>
          <a:headEnd/>
          <a:tailEnd/>
        </a:ln>
      </xdr:spPr>
    </xdr:sp>
    <xdr:clientData/>
  </xdr:twoCellAnchor>
  <xdr:twoCellAnchor>
    <xdr:from>
      <xdr:col>2</xdr:col>
      <xdr:colOff>1076325</xdr:colOff>
      <xdr:row>26</xdr:row>
      <xdr:rowOff>123825</xdr:rowOff>
    </xdr:from>
    <xdr:to>
      <xdr:col>3</xdr:col>
      <xdr:colOff>28575</xdr:colOff>
      <xdr:row>26</xdr:row>
      <xdr:rowOff>123825</xdr:rowOff>
    </xdr:to>
    <xdr:sp macro="" textlink="">
      <xdr:nvSpPr>
        <xdr:cNvPr id="98008" name="Line 6">
          <a:extLst>
            <a:ext uri="{FF2B5EF4-FFF2-40B4-BE49-F238E27FC236}">
              <a16:creationId xmlns:a16="http://schemas.microsoft.com/office/drawing/2014/main" xmlns="" id="{00000000-0008-0000-0200-0000D87E0100}"/>
            </a:ext>
          </a:extLst>
        </xdr:cNvPr>
        <xdr:cNvSpPr>
          <a:spLocks noChangeShapeType="1"/>
        </xdr:cNvSpPr>
      </xdr:nvSpPr>
      <xdr:spPr bwMode="auto">
        <a:xfrm>
          <a:off x="2181225" y="5076825"/>
          <a:ext cx="276225" cy="0"/>
        </a:xfrm>
        <a:prstGeom prst="line">
          <a:avLst/>
        </a:prstGeom>
        <a:noFill/>
        <a:ln w="9525">
          <a:solidFill>
            <a:srgbClr val="000000"/>
          </a:solidFill>
          <a:round/>
          <a:headEnd/>
          <a:tailEnd/>
        </a:ln>
      </xdr:spPr>
    </xdr:sp>
    <xdr:clientData/>
  </xdr:twoCellAnchor>
  <xdr:twoCellAnchor>
    <xdr:from>
      <xdr:col>2</xdr:col>
      <xdr:colOff>1038225</xdr:colOff>
      <xdr:row>8</xdr:row>
      <xdr:rowOff>123825</xdr:rowOff>
    </xdr:from>
    <xdr:to>
      <xdr:col>3</xdr:col>
      <xdr:colOff>9525</xdr:colOff>
      <xdr:row>8</xdr:row>
      <xdr:rowOff>133350</xdr:rowOff>
    </xdr:to>
    <xdr:sp macro="" textlink="">
      <xdr:nvSpPr>
        <xdr:cNvPr id="98009" name="Line 7">
          <a:extLst>
            <a:ext uri="{FF2B5EF4-FFF2-40B4-BE49-F238E27FC236}">
              <a16:creationId xmlns:a16="http://schemas.microsoft.com/office/drawing/2014/main" xmlns="" id="{00000000-0008-0000-0200-0000D97E0100}"/>
            </a:ext>
          </a:extLst>
        </xdr:cNvPr>
        <xdr:cNvSpPr>
          <a:spLocks noChangeShapeType="1"/>
        </xdr:cNvSpPr>
      </xdr:nvSpPr>
      <xdr:spPr bwMode="auto">
        <a:xfrm flipV="1">
          <a:off x="2143125" y="1647825"/>
          <a:ext cx="295275" cy="9525"/>
        </a:xfrm>
        <a:prstGeom prst="line">
          <a:avLst/>
        </a:prstGeom>
        <a:noFill/>
        <a:ln w="9525">
          <a:solidFill>
            <a:srgbClr val="000000"/>
          </a:solidFill>
          <a:round/>
          <a:headEnd/>
          <a:tailEnd/>
        </a:ln>
      </xdr:spPr>
    </xdr:sp>
    <xdr:clientData/>
  </xdr:twoCellAnchor>
  <xdr:twoCellAnchor>
    <xdr:from>
      <xdr:col>2</xdr:col>
      <xdr:colOff>1047750</xdr:colOff>
      <xdr:row>11</xdr:row>
      <xdr:rowOff>133350</xdr:rowOff>
    </xdr:from>
    <xdr:to>
      <xdr:col>3</xdr:col>
      <xdr:colOff>19050</xdr:colOff>
      <xdr:row>11</xdr:row>
      <xdr:rowOff>133350</xdr:rowOff>
    </xdr:to>
    <xdr:sp macro="" textlink="">
      <xdr:nvSpPr>
        <xdr:cNvPr id="98010" name="Line 8">
          <a:extLst>
            <a:ext uri="{FF2B5EF4-FFF2-40B4-BE49-F238E27FC236}">
              <a16:creationId xmlns:a16="http://schemas.microsoft.com/office/drawing/2014/main" xmlns="" id="{00000000-0008-0000-0200-0000DA7E0100}"/>
            </a:ext>
          </a:extLst>
        </xdr:cNvPr>
        <xdr:cNvSpPr>
          <a:spLocks noChangeShapeType="1"/>
        </xdr:cNvSpPr>
      </xdr:nvSpPr>
      <xdr:spPr bwMode="auto">
        <a:xfrm>
          <a:off x="2152650" y="2228850"/>
          <a:ext cx="295275" cy="0"/>
        </a:xfrm>
        <a:prstGeom prst="line">
          <a:avLst/>
        </a:prstGeom>
        <a:noFill/>
        <a:ln w="9525">
          <a:solidFill>
            <a:srgbClr val="000000"/>
          </a:solidFill>
          <a:round/>
          <a:headEnd/>
          <a:tailEnd/>
        </a:ln>
      </xdr:spPr>
    </xdr:sp>
    <xdr:clientData/>
  </xdr:twoCellAnchor>
  <xdr:twoCellAnchor>
    <xdr:from>
      <xdr:col>2</xdr:col>
      <xdr:colOff>1047750</xdr:colOff>
      <xdr:row>12</xdr:row>
      <xdr:rowOff>133350</xdr:rowOff>
    </xdr:from>
    <xdr:to>
      <xdr:col>3</xdr:col>
      <xdr:colOff>28575</xdr:colOff>
      <xdr:row>12</xdr:row>
      <xdr:rowOff>133350</xdr:rowOff>
    </xdr:to>
    <xdr:sp macro="" textlink="">
      <xdr:nvSpPr>
        <xdr:cNvPr id="98011" name="Line 10">
          <a:extLst>
            <a:ext uri="{FF2B5EF4-FFF2-40B4-BE49-F238E27FC236}">
              <a16:creationId xmlns:a16="http://schemas.microsoft.com/office/drawing/2014/main" xmlns="" id="{00000000-0008-0000-0200-0000DB7E0100}"/>
            </a:ext>
          </a:extLst>
        </xdr:cNvPr>
        <xdr:cNvSpPr>
          <a:spLocks noChangeShapeType="1"/>
        </xdr:cNvSpPr>
      </xdr:nvSpPr>
      <xdr:spPr bwMode="auto">
        <a:xfrm>
          <a:off x="2152650" y="2419350"/>
          <a:ext cx="304800" cy="0"/>
        </a:xfrm>
        <a:prstGeom prst="line">
          <a:avLst/>
        </a:prstGeom>
        <a:noFill/>
        <a:ln w="9525">
          <a:solidFill>
            <a:srgbClr val="000000"/>
          </a:solidFill>
          <a:round/>
          <a:headEnd/>
          <a:tailEnd/>
        </a:ln>
      </xdr:spPr>
    </xdr:sp>
    <xdr:clientData/>
  </xdr:twoCellAnchor>
  <xdr:twoCellAnchor>
    <xdr:from>
      <xdr:col>2</xdr:col>
      <xdr:colOff>1047750</xdr:colOff>
      <xdr:row>13</xdr:row>
      <xdr:rowOff>142875</xdr:rowOff>
    </xdr:from>
    <xdr:to>
      <xdr:col>3</xdr:col>
      <xdr:colOff>28575</xdr:colOff>
      <xdr:row>13</xdr:row>
      <xdr:rowOff>142875</xdr:rowOff>
    </xdr:to>
    <xdr:sp macro="" textlink="">
      <xdr:nvSpPr>
        <xdr:cNvPr id="98012" name="Line 11">
          <a:extLst>
            <a:ext uri="{FF2B5EF4-FFF2-40B4-BE49-F238E27FC236}">
              <a16:creationId xmlns:a16="http://schemas.microsoft.com/office/drawing/2014/main" xmlns="" id="{00000000-0008-0000-0200-0000DC7E0100}"/>
            </a:ext>
          </a:extLst>
        </xdr:cNvPr>
        <xdr:cNvSpPr>
          <a:spLocks noChangeShapeType="1"/>
        </xdr:cNvSpPr>
      </xdr:nvSpPr>
      <xdr:spPr bwMode="auto">
        <a:xfrm>
          <a:off x="2152650" y="2619375"/>
          <a:ext cx="304800" cy="0"/>
        </a:xfrm>
        <a:prstGeom prst="line">
          <a:avLst/>
        </a:prstGeom>
        <a:noFill/>
        <a:ln w="9525">
          <a:solidFill>
            <a:srgbClr val="000000"/>
          </a:solidFill>
          <a:round/>
          <a:headEnd/>
          <a:tailEnd/>
        </a:ln>
      </xdr:spPr>
    </xdr:sp>
    <xdr:clientData/>
  </xdr:twoCellAnchor>
  <xdr:twoCellAnchor>
    <xdr:from>
      <xdr:col>2</xdr:col>
      <xdr:colOff>1047750</xdr:colOff>
      <xdr:row>14</xdr:row>
      <xdr:rowOff>142875</xdr:rowOff>
    </xdr:from>
    <xdr:to>
      <xdr:col>3</xdr:col>
      <xdr:colOff>19050</xdr:colOff>
      <xdr:row>14</xdr:row>
      <xdr:rowOff>142875</xdr:rowOff>
    </xdr:to>
    <xdr:sp macro="" textlink="">
      <xdr:nvSpPr>
        <xdr:cNvPr id="98013" name="Line 12">
          <a:extLst>
            <a:ext uri="{FF2B5EF4-FFF2-40B4-BE49-F238E27FC236}">
              <a16:creationId xmlns:a16="http://schemas.microsoft.com/office/drawing/2014/main" xmlns="" id="{00000000-0008-0000-0200-0000DD7E0100}"/>
            </a:ext>
          </a:extLst>
        </xdr:cNvPr>
        <xdr:cNvSpPr>
          <a:spLocks noChangeShapeType="1"/>
        </xdr:cNvSpPr>
      </xdr:nvSpPr>
      <xdr:spPr bwMode="auto">
        <a:xfrm>
          <a:off x="2152650" y="2809875"/>
          <a:ext cx="295275" cy="0"/>
        </a:xfrm>
        <a:prstGeom prst="line">
          <a:avLst/>
        </a:prstGeom>
        <a:noFill/>
        <a:ln w="9525">
          <a:solidFill>
            <a:srgbClr val="000000"/>
          </a:solidFill>
          <a:round/>
          <a:headEnd/>
          <a:tailEnd/>
        </a:ln>
      </xdr:spPr>
    </xdr:sp>
    <xdr:clientData/>
  </xdr:twoCellAnchor>
  <xdr:twoCellAnchor>
    <xdr:from>
      <xdr:col>2</xdr:col>
      <xdr:colOff>1047750</xdr:colOff>
      <xdr:row>15</xdr:row>
      <xdr:rowOff>133350</xdr:rowOff>
    </xdr:from>
    <xdr:to>
      <xdr:col>3</xdr:col>
      <xdr:colOff>47625</xdr:colOff>
      <xdr:row>15</xdr:row>
      <xdr:rowOff>133350</xdr:rowOff>
    </xdr:to>
    <xdr:sp macro="" textlink="">
      <xdr:nvSpPr>
        <xdr:cNvPr id="98014" name="Line 13">
          <a:extLst>
            <a:ext uri="{FF2B5EF4-FFF2-40B4-BE49-F238E27FC236}">
              <a16:creationId xmlns:a16="http://schemas.microsoft.com/office/drawing/2014/main" xmlns="" id="{00000000-0008-0000-0200-0000DE7E0100}"/>
            </a:ext>
          </a:extLst>
        </xdr:cNvPr>
        <xdr:cNvSpPr>
          <a:spLocks noChangeShapeType="1"/>
        </xdr:cNvSpPr>
      </xdr:nvSpPr>
      <xdr:spPr bwMode="auto">
        <a:xfrm>
          <a:off x="2152650" y="2990850"/>
          <a:ext cx="323850" cy="0"/>
        </a:xfrm>
        <a:prstGeom prst="line">
          <a:avLst/>
        </a:prstGeom>
        <a:noFill/>
        <a:ln w="9525">
          <a:solidFill>
            <a:srgbClr val="000000"/>
          </a:solidFill>
          <a:round/>
          <a:headEnd/>
          <a:tailEnd/>
        </a:ln>
      </xdr:spPr>
    </xdr:sp>
    <xdr:clientData/>
  </xdr:twoCellAnchor>
  <xdr:twoCellAnchor>
    <xdr:from>
      <xdr:col>2</xdr:col>
      <xdr:colOff>1057275</xdr:colOff>
      <xdr:row>16</xdr:row>
      <xdr:rowOff>142875</xdr:rowOff>
    </xdr:from>
    <xdr:to>
      <xdr:col>3</xdr:col>
      <xdr:colOff>19050</xdr:colOff>
      <xdr:row>16</xdr:row>
      <xdr:rowOff>142875</xdr:rowOff>
    </xdr:to>
    <xdr:sp macro="" textlink="">
      <xdr:nvSpPr>
        <xdr:cNvPr id="98015" name="Line 14">
          <a:extLst>
            <a:ext uri="{FF2B5EF4-FFF2-40B4-BE49-F238E27FC236}">
              <a16:creationId xmlns:a16="http://schemas.microsoft.com/office/drawing/2014/main" xmlns="" id="{00000000-0008-0000-0200-0000DF7E0100}"/>
            </a:ext>
          </a:extLst>
        </xdr:cNvPr>
        <xdr:cNvSpPr>
          <a:spLocks noChangeShapeType="1"/>
        </xdr:cNvSpPr>
      </xdr:nvSpPr>
      <xdr:spPr bwMode="auto">
        <a:xfrm>
          <a:off x="2162175" y="3190875"/>
          <a:ext cx="285750" cy="0"/>
        </a:xfrm>
        <a:prstGeom prst="line">
          <a:avLst/>
        </a:prstGeom>
        <a:noFill/>
        <a:ln w="9525">
          <a:solidFill>
            <a:srgbClr val="000000"/>
          </a:solidFill>
          <a:round/>
          <a:headEnd/>
          <a:tailEnd/>
        </a:ln>
      </xdr:spPr>
    </xdr:sp>
    <xdr:clientData/>
  </xdr:twoCellAnchor>
  <xdr:twoCellAnchor>
    <xdr:from>
      <xdr:col>2</xdr:col>
      <xdr:colOff>1057275</xdr:colOff>
      <xdr:row>17</xdr:row>
      <xdr:rowOff>123825</xdr:rowOff>
    </xdr:from>
    <xdr:to>
      <xdr:col>3</xdr:col>
      <xdr:colOff>38100</xdr:colOff>
      <xdr:row>17</xdr:row>
      <xdr:rowOff>123825</xdr:rowOff>
    </xdr:to>
    <xdr:sp macro="" textlink="">
      <xdr:nvSpPr>
        <xdr:cNvPr id="98016" name="Line 15">
          <a:extLst>
            <a:ext uri="{FF2B5EF4-FFF2-40B4-BE49-F238E27FC236}">
              <a16:creationId xmlns:a16="http://schemas.microsoft.com/office/drawing/2014/main" xmlns="" id="{00000000-0008-0000-0200-0000E07E0100}"/>
            </a:ext>
          </a:extLst>
        </xdr:cNvPr>
        <xdr:cNvSpPr>
          <a:spLocks noChangeShapeType="1"/>
        </xdr:cNvSpPr>
      </xdr:nvSpPr>
      <xdr:spPr bwMode="auto">
        <a:xfrm>
          <a:off x="2162175" y="3362325"/>
          <a:ext cx="304800" cy="0"/>
        </a:xfrm>
        <a:prstGeom prst="line">
          <a:avLst/>
        </a:prstGeom>
        <a:noFill/>
        <a:ln w="9525">
          <a:solidFill>
            <a:srgbClr val="000000"/>
          </a:solidFill>
          <a:round/>
          <a:headEnd/>
          <a:tailEnd/>
        </a:ln>
      </xdr:spPr>
    </xdr:sp>
    <xdr:clientData/>
  </xdr:twoCellAnchor>
  <xdr:twoCellAnchor>
    <xdr:from>
      <xdr:col>2</xdr:col>
      <xdr:colOff>1066800</xdr:colOff>
      <xdr:row>25</xdr:row>
      <xdr:rowOff>104775</xdr:rowOff>
    </xdr:from>
    <xdr:to>
      <xdr:col>3</xdr:col>
      <xdr:colOff>28575</xdr:colOff>
      <xdr:row>25</xdr:row>
      <xdr:rowOff>104775</xdr:rowOff>
    </xdr:to>
    <xdr:sp macro="" textlink="">
      <xdr:nvSpPr>
        <xdr:cNvPr id="98017" name="Line 16">
          <a:extLst>
            <a:ext uri="{FF2B5EF4-FFF2-40B4-BE49-F238E27FC236}">
              <a16:creationId xmlns:a16="http://schemas.microsoft.com/office/drawing/2014/main" xmlns="" id="{00000000-0008-0000-0200-0000E17E0100}"/>
            </a:ext>
          </a:extLst>
        </xdr:cNvPr>
        <xdr:cNvSpPr>
          <a:spLocks noChangeShapeType="1"/>
        </xdr:cNvSpPr>
      </xdr:nvSpPr>
      <xdr:spPr bwMode="auto">
        <a:xfrm>
          <a:off x="2171700" y="4867275"/>
          <a:ext cx="285750" cy="0"/>
        </a:xfrm>
        <a:prstGeom prst="line">
          <a:avLst/>
        </a:prstGeom>
        <a:noFill/>
        <a:ln w="9525">
          <a:solidFill>
            <a:srgbClr val="000000"/>
          </a:solidFill>
          <a:round/>
          <a:headEnd/>
          <a:tailEnd/>
        </a:ln>
      </xdr:spPr>
    </xdr:sp>
    <xdr:clientData/>
  </xdr:twoCellAnchor>
  <xdr:twoCellAnchor>
    <xdr:from>
      <xdr:col>2</xdr:col>
      <xdr:colOff>866775</xdr:colOff>
      <xdr:row>27</xdr:row>
      <xdr:rowOff>114300</xdr:rowOff>
    </xdr:from>
    <xdr:to>
      <xdr:col>3</xdr:col>
      <xdr:colOff>28575</xdr:colOff>
      <xdr:row>27</xdr:row>
      <xdr:rowOff>114300</xdr:rowOff>
    </xdr:to>
    <xdr:sp macro="" textlink="">
      <xdr:nvSpPr>
        <xdr:cNvPr id="98018" name="Line 17">
          <a:extLst>
            <a:ext uri="{FF2B5EF4-FFF2-40B4-BE49-F238E27FC236}">
              <a16:creationId xmlns:a16="http://schemas.microsoft.com/office/drawing/2014/main" xmlns="" id="{00000000-0008-0000-0200-0000E27E0100}"/>
            </a:ext>
          </a:extLst>
        </xdr:cNvPr>
        <xdr:cNvSpPr>
          <a:spLocks noChangeShapeType="1"/>
        </xdr:cNvSpPr>
      </xdr:nvSpPr>
      <xdr:spPr bwMode="auto">
        <a:xfrm>
          <a:off x="1971675" y="5257800"/>
          <a:ext cx="485775" cy="0"/>
        </a:xfrm>
        <a:prstGeom prst="line">
          <a:avLst/>
        </a:prstGeom>
        <a:noFill/>
        <a:ln w="9525">
          <a:solidFill>
            <a:srgbClr val="000000"/>
          </a:solidFill>
          <a:round/>
          <a:headEnd/>
          <a:tailEnd/>
        </a:ln>
      </xdr:spPr>
    </xdr:sp>
    <xdr:clientData/>
  </xdr:twoCellAnchor>
  <xdr:twoCellAnchor>
    <xdr:from>
      <xdr:col>2</xdr:col>
      <xdr:colOff>1038225</xdr:colOff>
      <xdr:row>27</xdr:row>
      <xdr:rowOff>114300</xdr:rowOff>
    </xdr:from>
    <xdr:to>
      <xdr:col>2</xdr:col>
      <xdr:colOff>1057275</xdr:colOff>
      <xdr:row>57</xdr:row>
      <xdr:rowOff>142875</xdr:rowOff>
    </xdr:to>
    <xdr:sp macro="" textlink="">
      <xdr:nvSpPr>
        <xdr:cNvPr id="98019" name="Line 19">
          <a:extLst>
            <a:ext uri="{FF2B5EF4-FFF2-40B4-BE49-F238E27FC236}">
              <a16:creationId xmlns:a16="http://schemas.microsoft.com/office/drawing/2014/main" xmlns="" id="{00000000-0008-0000-0200-0000E37E0100}"/>
            </a:ext>
          </a:extLst>
        </xdr:cNvPr>
        <xdr:cNvSpPr>
          <a:spLocks noChangeShapeType="1"/>
        </xdr:cNvSpPr>
      </xdr:nvSpPr>
      <xdr:spPr bwMode="auto">
        <a:xfrm flipH="1">
          <a:off x="2143125" y="5257800"/>
          <a:ext cx="19050" cy="5743575"/>
        </a:xfrm>
        <a:prstGeom prst="line">
          <a:avLst/>
        </a:prstGeom>
        <a:noFill/>
        <a:ln w="9525">
          <a:solidFill>
            <a:srgbClr val="000000"/>
          </a:solidFill>
          <a:round/>
          <a:headEnd/>
          <a:tailEnd/>
        </a:ln>
      </xdr:spPr>
    </xdr:sp>
    <xdr:clientData/>
  </xdr:twoCellAnchor>
  <xdr:twoCellAnchor>
    <xdr:from>
      <xdr:col>2</xdr:col>
      <xdr:colOff>1047750</xdr:colOff>
      <xdr:row>57</xdr:row>
      <xdr:rowOff>133350</xdr:rowOff>
    </xdr:from>
    <xdr:to>
      <xdr:col>3</xdr:col>
      <xdr:colOff>19050</xdr:colOff>
      <xdr:row>57</xdr:row>
      <xdr:rowOff>133350</xdr:rowOff>
    </xdr:to>
    <xdr:sp macro="" textlink="">
      <xdr:nvSpPr>
        <xdr:cNvPr id="98020" name="Line 20">
          <a:extLst>
            <a:ext uri="{FF2B5EF4-FFF2-40B4-BE49-F238E27FC236}">
              <a16:creationId xmlns:a16="http://schemas.microsoft.com/office/drawing/2014/main" xmlns="" id="{00000000-0008-0000-0200-0000E47E0100}"/>
            </a:ext>
          </a:extLst>
        </xdr:cNvPr>
        <xdr:cNvSpPr>
          <a:spLocks noChangeShapeType="1"/>
        </xdr:cNvSpPr>
      </xdr:nvSpPr>
      <xdr:spPr bwMode="auto">
        <a:xfrm>
          <a:off x="2152650" y="10991850"/>
          <a:ext cx="295275" cy="0"/>
        </a:xfrm>
        <a:prstGeom prst="line">
          <a:avLst/>
        </a:prstGeom>
        <a:noFill/>
        <a:ln w="9525">
          <a:solidFill>
            <a:srgbClr val="000000"/>
          </a:solidFill>
          <a:round/>
          <a:headEnd/>
          <a:tailEnd/>
        </a:ln>
      </xdr:spPr>
    </xdr:sp>
    <xdr:clientData/>
  </xdr:twoCellAnchor>
  <xdr:twoCellAnchor>
    <xdr:from>
      <xdr:col>2</xdr:col>
      <xdr:colOff>1066800</xdr:colOff>
      <xdr:row>30</xdr:row>
      <xdr:rowOff>133350</xdr:rowOff>
    </xdr:from>
    <xdr:to>
      <xdr:col>3</xdr:col>
      <xdr:colOff>38100</xdr:colOff>
      <xdr:row>30</xdr:row>
      <xdr:rowOff>133350</xdr:rowOff>
    </xdr:to>
    <xdr:sp macro="" textlink="">
      <xdr:nvSpPr>
        <xdr:cNvPr id="98021" name="Line 21">
          <a:extLst>
            <a:ext uri="{FF2B5EF4-FFF2-40B4-BE49-F238E27FC236}">
              <a16:creationId xmlns:a16="http://schemas.microsoft.com/office/drawing/2014/main" xmlns="" id="{00000000-0008-0000-0200-0000E57E0100}"/>
            </a:ext>
          </a:extLst>
        </xdr:cNvPr>
        <xdr:cNvSpPr>
          <a:spLocks noChangeShapeType="1"/>
        </xdr:cNvSpPr>
      </xdr:nvSpPr>
      <xdr:spPr bwMode="auto">
        <a:xfrm>
          <a:off x="2171700" y="5848350"/>
          <a:ext cx="295275" cy="0"/>
        </a:xfrm>
        <a:prstGeom prst="line">
          <a:avLst/>
        </a:prstGeom>
        <a:noFill/>
        <a:ln w="9525">
          <a:solidFill>
            <a:srgbClr val="000000"/>
          </a:solidFill>
          <a:round/>
          <a:headEnd/>
          <a:tailEnd/>
        </a:ln>
      </xdr:spPr>
    </xdr:sp>
    <xdr:clientData/>
  </xdr:twoCellAnchor>
  <xdr:twoCellAnchor>
    <xdr:from>
      <xdr:col>2</xdr:col>
      <xdr:colOff>1047750</xdr:colOff>
      <xdr:row>31</xdr:row>
      <xdr:rowOff>114300</xdr:rowOff>
    </xdr:from>
    <xdr:to>
      <xdr:col>3</xdr:col>
      <xdr:colOff>38100</xdr:colOff>
      <xdr:row>31</xdr:row>
      <xdr:rowOff>114300</xdr:rowOff>
    </xdr:to>
    <xdr:sp macro="" textlink="">
      <xdr:nvSpPr>
        <xdr:cNvPr id="98022" name="Line 23">
          <a:extLst>
            <a:ext uri="{FF2B5EF4-FFF2-40B4-BE49-F238E27FC236}">
              <a16:creationId xmlns:a16="http://schemas.microsoft.com/office/drawing/2014/main" xmlns="" id="{00000000-0008-0000-0200-0000E67E0100}"/>
            </a:ext>
          </a:extLst>
        </xdr:cNvPr>
        <xdr:cNvSpPr>
          <a:spLocks noChangeShapeType="1"/>
        </xdr:cNvSpPr>
      </xdr:nvSpPr>
      <xdr:spPr bwMode="auto">
        <a:xfrm>
          <a:off x="2152650" y="6019800"/>
          <a:ext cx="314325" cy="0"/>
        </a:xfrm>
        <a:prstGeom prst="line">
          <a:avLst/>
        </a:prstGeom>
        <a:noFill/>
        <a:ln w="9525">
          <a:solidFill>
            <a:srgbClr val="000000"/>
          </a:solidFill>
          <a:round/>
          <a:headEnd/>
          <a:tailEnd/>
        </a:ln>
      </xdr:spPr>
    </xdr:sp>
    <xdr:clientData/>
  </xdr:twoCellAnchor>
  <xdr:twoCellAnchor>
    <xdr:from>
      <xdr:col>2</xdr:col>
      <xdr:colOff>1057275</xdr:colOff>
      <xdr:row>32</xdr:row>
      <xdr:rowOff>104775</xdr:rowOff>
    </xdr:from>
    <xdr:to>
      <xdr:col>3</xdr:col>
      <xdr:colOff>19050</xdr:colOff>
      <xdr:row>32</xdr:row>
      <xdr:rowOff>104775</xdr:rowOff>
    </xdr:to>
    <xdr:sp macro="" textlink="">
      <xdr:nvSpPr>
        <xdr:cNvPr id="98023" name="Line 24">
          <a:extLst>
            <a:ext uri="{FF2B5EF4-FFF2-40B4-BE49-F238E27FC236}">
              <a16:creationId xmlns:a16="http://schemas.microsoft.com/office/drawing/2014/main" xmlns="" id="{00000000-0008-0000-0200-0000E77E0100}"/>
            </a:ext>
          </a:extLst>
        </xdr:cNvPr>
        <xdr:cNvSpPr>
          <a:spLocks noChangeShapeType="1"/>
        </xdr:cNvSpPr>
      </xdr:nvSpPr>
      <xdr:spPr bwMode="auto">
        <a:xfrm>
          <a:off x="2162175" y="6200775"/>
          <a:ext cx="285750" cy="0"/>
        </a:xfrm>
        <a:prstGeom prst="line">
          <a:avLst/>
        </a:prstGeom>
        <a:noFill/>
        <a:ln w="9525">
          <a:solidFill>
            <a:srgbClr val="000000"/>
          </a:solidFill>
          <a:round/>
          <a:headEnd/>
          <a:tailEnd/>
        </a:ln>
      </xdr:spPr>
    </xdr:sp>
    <xdr:clientData/>
  </xdr:twoCellAnchor>
  <xdr:twoCellAnchor>
    <xdr:from>
      <xdr:col>2</xdr:col>
      <xdr:colOff>1057275</xdr:colOff>
      <xdr:row>33</xdr:row>
      <xdr:rowOff>152400</xdr:rowOff>
    </xdr:from>
    <xdr:to>
      <xdr:col>2</xdr:col>
      <xdr:colOff>1057275</xdr:colOff>
      <xdr:row>33</xdr:row>
      <xdr:rowOff>152400</xdr:rowOff>
    </xdr:to>
    <xdr:sp macro="" textlink="">
      <xdr:nvSpPr>
        <xdr:cNvPr id="98024" name="Line 25">
          <a:extLst>
            <a:ext uri="{FF2B5EF4-FFF2-40B4-BE49-F238E27FC236}">
              <a16:creationId xmlns:a16="http://schemas.microsoft.com/office/drawing/2014/main" xmlns="" id="{00000000-0008-0000-0200-0000E87E0100}"/>
            </a:ext>
          </a:extLst>
        </xdr:cNvPr>
        <xdr:cNvSpPr>
          <a:spLocks noChangeShapeType="1"/>
        </xdr:cNvSpPr>
      </xdr:nvSpPr>
      <xdr:spPr bwMode="auto">
        <a:xfrm>
          <a:off x="2162175" y="6438900"/>
          <a:ext cx="0" cy="0"/>
        </a:xfrm>
        <a:prstGeom prst="line">
          <a:avLst/>
        </a:prstGeom>
        <a:noFill/>
        <a:ln w="9525">
          <a:solidFill>
            <a:srgbClr val="000000"/>
          </a:solidFill>
          <a:round/>
          <a:headEnd/>
          <a:tailEnd/>
        </a:ln>
      </xdr:spPr>
    </xdr:sp>
    <xdr:clientData/>
  </xdr:twoCellAnchor>
  <xdr:twoCellAnchor>
    <xdr:from>
      <xdr:col>2</xdr:col>
      <xdr:colOff>1057275</xdr:colOff>
      <xdr:row>33</xdr:row>
      <xdr:rowOff>104775</xdr:rowOff>
    </xdr:from>
    <xdr:to>
      <xdr:col>3</xdr:col>
      <xdr:colOff>19050</xdr:colOff>
      <xdr:row>33</xdr:row>
      <xdr:rowOff>104775</xdr:rowOff>
    </xdr:to>
    <xdr:sp macro="" textlink="">
      <xdr:nvSpPr>
        <xdr:cNvPr id="98025" name="Line 26">
          <a:extLst>
            <a:ext uri="{FF2B5EF4-FFF2-40B4-BE49-F238E27FC236}">
              <a16:creationId xmlns:a16="http://schemas.microsoft.com/office/drawing/2014/main" xmlns="" id="{00000000-0008-0000-0200-0000E97E0100}"/>
            </a:ext>
          </a:extLst>
        </xdr:cNvPr>
        <xdr:cNvSpPr>
          <a:spLocks noChangeShapeType="1"/>
        </xdr:cNvSpPr>
      </xdr:nvSpPr>
      <xdr:spPr bwMode="auto">
        <a:xfrm>
          <a:off x="2162175" y="6391275"/>
          <a:ext cx="285750" cy="0"/>
        </a:xfrm>
        <a:prstGeom prst="line">
          <a:avLst/>
        </a:prstGeom>
        <a:noFill/>
        <a:ln w="9525">
          <a:solidFill>
            <a:srgbClr val="000000"/>
          </a:solidFill>
          <a:round/>
          <a:headEnd/>
          <a:tailEnd/>
        </a:ln>
      </xdr:spPr>
    </xdr:sp>
    <xdr:clientData/>
  </xdr:twoCellAnchor>
  <xdr:twoCellAnchor>
    <xdr:from>
      <xdr:col>2</xdr:col>
      <xdr:colOff>1047750</xdr:colOff>
      <xdr:row>37</xdr:row>
      <xdr:rowOff>114300</xdr:rowOff>
    </xdr:from>
    <xdr:to>
      <xdr:col>3</xdr:col>
      <xdr:colOff>38100</xdr:colOff>
      <xdr:row>37</xdr:row>
      <xdr:rowOff>114300</xdr:rowOff>
    </xdr:to>
    <xdr:sp macro="" textlink="">
      <xdr:nvSpPr>
        <xdr:cNvPr id="98026" name="Line 27">
          <a:extLst>
            <a:ext uri="{FF2B5EF4-FFF2-40B4-BE49-F238E27FC236}">
              <a16:creationId xmlns:a16="http://schemas.microsoft.com/office/drawing/2014/main" xmlns="" id="{00000000-0008-0000-0200-0000EA7E0100}"/>
            </a:ext>
          </a:extLst>
        </xdr:cNvPr>
        <xdr:cNvSpPr>
          <a:spLocks noChangeShapeType="1"/>
        </xdr:cNvSpPr>
      </xdr:nvSpPr>
      <xdr:spPr bwMode="auto">
        <a:xfrm>
          <a:off x="2152650" y="7162800"/>
          <a:ext cx="314325" cy="0"/>
        </a:xfrm>
        <a:prstGeom prst="line">
          <a:avLst/>
        </a:prstGeom>
        <a:noFill/>
        <a:ln w="9525">
          <a:solidFill>
            <a:srgbClr val="000000"/>
          </a:solidFill>
          <a:round/>
          <a:headEnd/>
          <a:tailEnd/>
        </a:ln>
      </xdr:spPr>
    </xdr:sp>
    <xdr:clientData/>
  </xdr:twoCellAnchor>
  <xdr:twoCellAnchor>
    <xdr:from>
      <xdr:col>2</xdr:col>
      <xdr:colOff>1057275</xdr:colOff>
      <xdr:row>44</xdr:row>
      <xdr:rowOff>114300</xdr:rowOff>
    </xdr:from>
    <xdr:to>
      <xdr:col>3</xdr:col>
      <xdr:colOff>28575</xdr:colOff>
      <xdr:row>44</xdr:row>
      <xdr:rowOff>114300</xdr:rowOff>
    </xdr:to>
    <xdr:sp macro="" textlink="">
      <xdr:nvSpPr>
        <xdr:cNvPr id="98027" name="Line 28">
          <a:extLst>
            <a:ext uri="{FF2B5EF4-FFF2-40B4-BE49-F238E27FC236}">
              <a16:creationId xmlns:a16="http://schemas.microsoft.com/office/drawing/2014/main" xmlns="" id="{00000000-0008-0000-0200-0000EB7E0100}"/>
            </a:ext>
          </a:extLst>
        </xdr:cNvPr>
        <xdr:cNvSpPr>
          <a:spLocks noChangeShapeType="1"/>
        </xdr:cNvSpPr>
      </xdr:nvSpPr>
      <xdr:spPr bwMode="auto">
        <a:xfrm>
          <a:off x="2162175" y="8496300"/>
          <a:ext cx="295275" cy="0"/>
        </a:xfrm>
        <a:prstGeom prst="line">
          <a:avLst/>
        </a:prstGeom>
        <a:noFill/>
        <a:ln w="9525">
          <a:solidFill>
            <a:srgbClr val="000000"/>
          </a:solidFill>
          <a:round/>
          <a:headEnd/>
          <a:tailEnd/>
        </a:ln>
      </xdr:spPr>
    </xdr:sp>
    <xdr:clientData/>
  </xdr:twoCellAnchor>
  <xdr:twoCellAnchor>
    <xdr:from>
      <xdr:col>2</xdr:col>
      <xdr:colOff>1047750</xdr:colOff>
      <xdr:row>46</xdr:row>
      <xdr:rowOff>95250</xdr:rowOff>
    </xdr:from>
    <xdr:to>
      <xdr:col>3</xdr:col>
      <xdr:colOff>38100</xdr:colOff>
      <xdr:row>46</xdr:row>
      <xdr:rowOff>95250</xdr:rowOff>
    </xdr:to>
    <xdr:sp macro="" textlink="">
      <xdr:nvSpPr>
        <xdr:cNvPr id="98028" name="Line 29">
          <a:extLst>
            <a:ext uri="{FF2B5EF4-FFF2-40B4-BE49-F238E27FC236}">
              <a16:creationId xmlns:a16="http://schemas.microsoft.com/office/drawing/2014/main" xmlns="" id="{00000000-0008-0000-0200-0000EC7E0100}"/>
            </a:ext>
          </a:extLst>
        </xdr:cNvPr>
        <xdr:cNvSpPr>
          <a:spLocks noChangeShapeType="1"/>
        </xdr:cNvSpPr>
      </xdr:nvSpPr>
      <xdr:spPr bwMode="auto">
        <a:xfrm>
          <a:off x="2152650" y="8858250"/>
          <a:ext cx="314325" cy="0"/>
        </a:xfrm>
        <a:prstGeom prst="line">
          <a:avLst/>
        </a:prstGeom>
        <a:noFill/>
        <a:ln w="9525">
          <a:solidFill>
            <a:srgbClr val="000000"/>
          </a:solidFill>
          <a:round/>
          <a:headEnd/>
          <a:tailEnd/>
        </a:ln>
      </xdr:spPr>
    </xdr:sp>
    <xdr:clientData/>
  </xdr:twoCellAnchor>
  <xdr:twoCellAnchor>
    <xdr:from>
      <xdr:col>2</xdr:col>
      <xdr:colOff>1047750</xdr:colOff>
      <xdr:row>47</xdr:row>
      <xdr:rowOff>142875</xdr:rowOff>
    </xdr:from>
    <xdr:to>
      <xdr:col>3</xdr:col>
      <xdr:colOff>47625</xdr:colOff>
      <xdr:row>47</xdr:row>
      <xdr:rowOff>142875</xdr:rowOff>
    </xdr:to>
    <xdr:sp macro="" textlink="">
      <xdr:nvSpPr>
        <xdr:cNvPr id="98029" name="Line 30">
          <a:extLst>
            <a:ext uri="{FF2B5EF4-FFF2-40B4-BE49-F238E27FC236}">
              <a16:creationId xmlns:a16="http://schemas.microsoft.com/office/drawing/2014/main" xmlns="" id="{00000000-0008-0000-0200-0000ED7E0100}"/>
            </a:ext>
          </a:extLst>
        </xdr:cNvPr>
        <xdr:cNvSpPr>
          <a:spLocks noChangeShapeType="1"/>
        </xdr:cNvSpPr>
      </xdr:nvSpPr>
      <xdr:spPr bwMode="auto">
        <a:xfrm>
          <a:off x="2152650" y="9096375"/>
          <a:ext cx="323850" cy="0"/>
        </a:xfrm>
        <a:prstGeom prst="line">
          <a:avLst/>
        </a:prstGeom>
        <a:noFill/>
        <a:ln w="9525">
          <a:solidFill>
            <a:srgbClr val="000000"/>
          </a:solidFill>
          <a:round/>
          <a:headEnd/>
          <a:tailEnd/>
        </a:ln>
      </xdr:spPr>
    </xdr:sp>
    <xdr:clientData/>
  </xdr:twoCellAnchor>
  <xdr:twoCellAnchor>
    <xdr:from>
      <xdr:col>2</xdr:col>
      <xdr:colOff>1047750</xdr:colOff>
      <xdr:row>48</xdr:row>
      <xdr:rowOff>123825</xdr:rowOff>
    </xdr:from>
    <xdr:to>
      <xdr:col>3</xdr:col>
      <xdr:colOff>66675</xdr:colOff>
      <xdr:row>48</xdr:row>
      <xdr:rowOff>123825</xdr:rowOff>
    </xdr:to>
    <xdr:sp macro="" textlink="">
      <xdr:nvSpPr>
        <xdr:cNvPr id="98030" name="Line 31">
          <a:extLst>
            <a:ext uri="{FF2B5EF4-FFF2-40B4-BE49-F238E27FC236}">
              <a16:creationId xmlns:a16="http://schemas.microsoft.com/office/drawing/2014/main" xmlns="" id="{00000000-0008-0000-0200-0000EE7E0100}"/>
            </a:ext>
          </a:extLst>
        </xdr:cNvPr>
        <xdr:cNvSpPr>
          <a:spLocks noChangeShapeType="1"/>
        </xdr:cNvSpPr>
      </xdr:nvSpPr>
      <xdr:spPr bwMode="auto">
        <a:xfrm>
          <a:off x="2152650" y="9267825"/>
          <a:ext cx="342900" cy="0"/>
        </a:xfrm>
        <a:prstGeom prst="line">
          <a:avLst/>
        </a:prstGeom>
        <a:noFill/>
        <a:ln w="9525">
          <a:solidFill>
            <a:srgbClr val="000000"/>
          </a:solidFill>
          <a:round/>
          <a:headEnd/>
          <a:tailEnd/>
        </a:ln>
      </xdr:spPr>
    </xdr:sp>
    <xdr:clientData/>
  </xdr:twoCellAnchor>
  <xdr:twoCellAnchor>
    <xdr:from>
      <xdr:col>2</xdr:col>
      <xdr:colOff>1038225</xdr:colOff>
      <xdr:row>49</xdr:row>
      <xdr:rowOff>142875</xdr:rowOff>
    </xdr:from>
    <xdr:to>
      <xdr:col>3</xdr:col>
      <xdr:colOff>28575</xdr:colOff>
      <xdr:row>49</xdr:row>
      <xdr:rowOff>142875</xdr:rowOff>
    </xdr:to>
    <xdr:sp macro="" textlink="">
      <xdr:nvSpPr>
        <xdr:cNvPr id="98031" name="Line 32">
          <a:extLst>
            <a:ext uri="{FF2B5EF4-FFF2-40B4-BE49-F238E27FC236}">
              <a16:creationId xmlns:a16="http://schemas.microsoft.com/office/drawing/2014/main" xmlns="" id="{00000000-0008-0000-0200-0000EF7E0100}"/>
            </a:ext>
          </a:extLst>
        </xdr:cNvPr>
        <xdr:cNvSpPr>
          <a:spLocks noChangeShapeType="1"/>
        </xdr:cNvSpPr>
      </xdr:nvSpPr>
      <xdr:spPr bwMode="auto">
        <a:xfrm>
          <a:off x="2143125" y="9477375"/>
          <a:ext cx="314325" cy="0"/>
        </a:xfrm>
        <a:prstGeom prst="line">
          <a:avLst/>
        </a:prstGeom>
        <a:noFill/>
        <a:ln w="9525">
          <a:solidFill>
            <a:srgbClr val="000000"/>
          </a:solidFill>
          <a:round/>
          <a:headEnd/>
          <a:tailEnd/>
        </a:ln>
      </xdr:spPr>
    </xdr:sp>
    <xdr:clientData/>
  </xdr:twoCellAnchor>
  <xdr:twoCellAnchor>
    <xdr:from>
      <xdr:col>2</xdr:col>
      <xdr:colOff>1047750</xdr:colOff>
      <xdr:row>50</xdr:row>
      <xdr:rowOff>142875</xdr:rowOff>
    </xdr:from>
    <xdr:to>
      <xdr:col>3</xdr:col>
      <xdr:colOff>38100</xdr:colOff>
      <xdr:row>50</xdr:row>
      <xdr:rowOff>142875</xdr:rowOff>
    </xdr:to>
    <xdr:sp macro="" textlink="">
      <xdr:nvSpPr>
        <xdr:cNvPr id="98032" name="Line 33">
          <a:extLst>
            <a:ext uri="{FF2B5EF4-FFF2-40B4-BE49-F238E27FC236}">
              <a16:creationId xmlns:a16="http://schemas.microsoft.com/office/drawing/2014/main" xmlns="" id="{00000000-0008-0000-0200-0000F07E0100}"/>
            </a:ext>
          </a:extLst>
        </xdr:cNvPr>
        <xdr:cNvSpPr>
          <a:spLocks noChangeShapeType="1"/>
        </xdr:cNvSpPr>
      </xdr:nvSpPr>
      <xdr:spPr bwMode="auto">
        <a:xfrm>
          <a:off x="2152650" y="9667875"/>
          <a:ext cx="314325" cy="0"/>
        </a:xfrm>
        <a:prstGeom prst="line">
          <a:avLst/>
        </a:prstGeom>
        <a:noFill/>
        <a:ln w="9525">
          <a:solidFill>
            <a:srgbClr val="000000"/>
          </a:solidFill>
          <a:round/>
          <a:headEnd/>
          <a:tailEnd/>
        </a:ln>
      </xdr:spPr>
    </xdr:sp>
    <xdr:clientData/>
  </xdr:twoCellAnchor>
  <xdr:twoCellAnchor>
    <xdr:from>
      <xdr:col>2</xdr:col>
      <xdr:colOff>1038225</xdr:colOff>
      <xdr:row>53</xdr:row>
      <xdr:rowOff>114300</xdr:rowOff>
    </xdr:from>
    <xdr:to>
      <xdr:col>3</xdr:col>
      <xdr:colOff>28575</xdr:colOff>
      <xdr:row>53</xdr:row>
      <xdr:rowOff>114300</xdr:rowOff>
    </xdr:to>
    <xdr:sp macro="" textlink="">
      <xdr:nvSpPr>
        <xdr:cNvPr id="98033" name="Line 34">
          <a:extLst>
            <a:ext uri="{FF2B5EF4-FFF2-40B4-BE49-F238E27FC236}">
              <a16:creationId xmlns:a16="http://schemas.microsoft.com/office/drawing/2014/main" xmlns="" id="{00000000-0008-0000-0200-0000F17E0100}"/>
            </a:ext>
          </a:extLst>
        </xdr:cNvPr>
        <xdr:cNvSpPr>
          <a:spLocks noChangeShapeType="1"/>
        </xdr:cNvSpPr>
      </xdr:nvSpPr>
      <xdr:spPr bwMode="auto">
        <a:xfrm>
          <a:off x="2143125" y="10210800"/>
          <a:ext cx="314325" cy="0"/>
        </a:xfrm>
        <a:prstGeom prst="line">
          <a:avLst/>
        </a:prstGeom>
        <a:noFill/>
        <a:ln w="9525">
          <a:solidFill>
            <a:srgbClr val="000000"/>
          </a:solidFill>
          <a:round/>
          <a:headEnd/>
          <a:tailEnd/>
        </a:ln>
      </xdr:spPr>
    </xdr:sp>
    <xdr:clientData/>
  </xdr:twoCellAnchor>
  <xdr:twoCellAnchor>
    <xdr:from>
      <xdr:col>2</xdr:col>
      <xdr:colOff>1047750</xdr:colOff>
      <xdr:row>54</xdr:row>
      <xdr:rowOff>114300</xdr:rowOff>
    </xdr:from>
    <xdr:to>
      <xdr:col>3</xdr:col>
      <xdr:colOff>57150</xdr:colOff>
      <xdr:row>54</xdr:row>
      <xdr:rowOff>114300</xdr:rowOff>
    </xdr:to>
    <xdr:sp macro="" textlink="">
      <xdr:nvSpPr>
        <xdr:cNvPr id="98034" name="Line 35">
          <a:extLst>
            <a:ext uri="{FF2B5EF4-FFF2-40B4-BE49-F238E27FC236}">
              <a16:creationId xmlns:a16="http://schemas.microsoft.com/office/drawing/2014/main" xmlns="" id="{00000000-0008-0000-0200-0000F27E0100}"/>
            </a:ext>
          </a:extLst>
        </xdr:cNvPr>
        <xdr:cNvSpPr>
          <a:spLocks noChangeShapeType="1"/>
        </xdr:cNvSpPr>
      </xdr:nvSpPr>
      <xdr:spPr bwMode="auto">
        <a:xfrm>
          <a:off x="2152650" y="10401300"/>
          <a:ext cx="333375" cy="0"/>
        </a:xfrm>
        <a:prstGeom prst="line">
          <a:avLst/>
        </a:prstGeom>
        <a:noFill/>
        <a:ln w="9525">
          <a:solidFill>
            <a:srgbClr val="000000"/>
          </a:solidFill>
          <a:round/>
          <a:headEnd/>
          <a:tailEnd/>
        </a:ln>
      </xdr:spPr>
    </xdr:sp>
    <xdr:clientData/>
  </xdr:twoCellAnchor>
  <xdr:twoCellAnchor>
    <xdr:from>
      <xdr:col>2</xdr:col>
      <xdr:colOff>1038225</xdr:colOff>
      <xdr:row>55</xdr:row>
      <xdr:rowOff>104775</xdr:rowOff>
    </xdr:from>
    <xdr:to>
      <xdr:col>3</xdr:col>
      <xdr:colOff>47625</xdr:colOff>
      <xdr:row>55</xdr:row>
      <xdr:rowOff>114300</xdr:rowOff>
    </xdr:to>
    <xdr:sp macro="" textlink="">
      <xdr:nvSpPr>
        <xdr:cNvPr id="98035" name="Line 36">
          <a:extLst>
            <a:ext uri="{FF2B5EF4-FFF2-40B4-BE49-F238E27FC236}">
              <a16:creationId xmlns:a16="http://schemas.microsoft.com/office/drawing/2014/main" xmlns="" id="{00000000-0008-0000-0200-0000F37E0100}"/>
            </a:ext>
          </a:extLst>
        </xdr:cNvPr>
        <xdr:cNvSpPr>
          <a:spLocks noChangeShapeType="1"/>
        </xdr:cNvSpPr>
      </xdr:nvSpPr>
      <xdr:spPr bwMode="auto">
        <a:xfrm>
          <a:off x="2143125" y="10582275"/>
          <a:ext cx="333375" cy="9525"/>
        </a:xfrm>
        <a:prstGeom prst="line">
          <a:avLst/>
        </a:prstGeom>
        <a:noFill/>
        <a:ln w="9525">
          <a:solidFill>
            <a:srgbClr val="000000"/>
          </a:solidFill>
          <a:round/>
          <a:headEnd/>
          <a:tailEnd/>
        </a:ln>
      </xdr:spPr>
    </xdr:sp>
    <xdr:clientData/>
  </xdr:twoCellAnchor>
  <xdr:twoCellAnchor>
    <xdr:from>
      <xdr:col>2</xdr:col>
      <xdr:colOff>1038225</xdr:colOff>
      <xdr:row>56</xdr:row>
      <xdr:rowOff>104775</xdr:rowOff>
    </xdr:from>
    <xdr:to>
      <xdr:col>3</xdr:col>
      <xdr:colOff>38100</xdr:colOff>
      <xdr:row>56</xdr:row>
      <xdr:rowOff>104775</xdr:rowOff>
    </xdr:to>
    <xdr:sp macro="" textlink="">
      <xdr:nvSpPr>
        <xdr:cNvPr id="98036" name="Line 37">
          <a:extLst>
            <a:ext uri="{FF2B5EF4-FFF2-40B4-BE49-F238E27FC236}">
              <a16:creationId xmlns:a16="http://schemas.microsoft.com/office/drawing/2014/main" xmlns="" id="{00000000-0008-0000-0200-0000F47E0100}"/>
            </a:ext>
          </a:extLst>
        </xdr:cNvPr>
        <xdr:cNvSpPr>
          <a:spLocks noChangeShapeType="1"/>
        </xdr:cNvSpPr>
      </xdr:nvSpPr>
      <xdr:spPr bwMode="auto">
        <a:xfrm>
          <a:off x="2143125" y="10772775"/>
          <a:ext cx="323850" cy="0"/>
        </a:xfrm>
        <a:prstGeom prst="line">
          <a:avLst/>
        </a:prstGeom>
        <a:noFill/>
        <a:ln w="9525">
          <a:solidFill>
            <a:srgbClr val="000000"/>
          </a:solidFill>
          <a:round/>
          <a:headEnd/>
          <a:tailEnd/>
        </a:ln>
      </xdr:spPr>
    </xdr:sp>
    <xdr:clientData/>
  </xdr:twoCellAnchor>
  <xdr:twoCellAnchor>
    <xdr:from>
      <xdr:col>3</xdr:col>
      <xdr:colOff>714375</xdr:colOff>
      <xdr:row>5</xdr:row>
      <xdr:rowOff>95250</xdr:rowOff>
    </xdr:from>
    <xdr:to>
      <xdr:col>4</xdr:col>
      <xdr:colOff>9525</xdr:colOff>
      <xdr:row>5</xdr:row>
      <xdr:rowOff>104775</xdr:rowOff>
    </xdr:to>
    <xdr:sp macro="" textlink="">
      <xdr:nvSpPr>
        <xdr:cNvPr id="98037" name="Freeform 38">
          <a:extLst>
            <a:ext uri="{FF2B5EF4-FFF2-40B4-BE49-F238E27FC236}">
              <a16:creationId xmlns:a16="http://schemas.microsoft.com/office/drawing/2014/main" xmlns="" id="{00000000-0008-0000-0200-0000F57E0100}"/>
            </a:ext>
          </a:extLst>
        </xdr:cNvPr>
        <xdr:cNvSpPr>
          <a:spLocks noChangeArrowheads="1"/>
        </xdr:cNvSpPr>
      </xdr:nvSpPr>
      <xdr:spPr bwMode="auto">
        <a:xfrm>
          <a:off x="3143250" y="1047750"/>
          <a:ext cx="866775" cy="9525"/>
        </a:xfrm>
        <a:custGeom>
          <a:avLst/>
          <a:gdLst>
            <a:gd name="T0" fmla="*/ 0 w 102"/>
            <a:gd name="T1" fmla="*/ 0 h 1"/>
            <a:gd name="T2" fmla="*/ 866775 w 102"/>
            <a:gd name="T3" fmla="*/ 9525 h 1"/>
            <a:gd name="T4" fmla="*/ 0 60000 65536"/>
            <a:gd name="T5" fmla="*/ 0 60000 65536"/>
            <a:gd name="T6" fmla="*/ 0 w 102"/>
            <a:gd name="T7" fmla="*/ 0 h 1"/>
            <a:gd name="T8" fmla="*/ 102 w 102"/>
            <a:gd name="T9" fmla="*/ 1 h 1"/>
          </a:gdLst>
          <a:ahLst/>
          <a:cxnLst>
            <a:cxn ang="T4">
              <a:pos x="T0" y="T1"/>
            </a:cxn>
            <a:cxn ang="T5">
              <a:pos x="T2" y="T3"/>
            </a:cxn>
          </a:cxnLst>
          <a:rect l="T6" t="T7" r="T8" b="T9"/>
          <a:pathLst>
            <a:path w="102" h="1">
              <a:moveTo>
                <a:pt x="0" y="0"/>
              </a:moveTo>
              <a:lnTo>
                <a:pt x="102" y="1"/>
              </a:lnTo>
            </a:path>
          </a:pathLst>
        </a:custGeom>
        <a:noFill/>
        <a:ln w="12700">
          <a:solidFill>
            <a:srgbClr val="000000"/>
          </a:solidFill>
          <a:round/>
          <a:headEnd/>
          <a:tailEnd/>
        </a:ln>
      </xdr:spPr>
    </xdr:sp>
    <xdr:clientData/>
  </xdr:twoCellAnchor>
  <xdr:twoCellAnchor>
    <xdr:from>
      <xdr:col>3</xdr:col>
      <xdr:colOff>1066800</xdr:colOff>
      <xdr:row>5</xdr:row>
      <xdr:rowOff>95250</xdr:rowOff>
    </xdr:from>
    <xdr:to>
      <xdr:col>3</xdr:col>
      <xdr:colOff>1066800</xdr:colOff>
      <xdr:row>7</xdr:row>
      <xdr:rowOff>114300</xdr:rowOff>
    </xdr:to>
    <xdr:sp macro="" textlink="">
      <xdr:nvSpPr>
        <xdr:cNvPr id="98038" name="Line 39">
          <a:extLst>
            <a:ext uri="{FF2B5EF4-FFF2-40B4-BE49-F238E27FC236}">
              <a16:creationId xmlns:a16="http://schemas.microsoft.com/office/drawing/2014/main" xmlns="" id="{00000000-0008-0000-0200-0000F67E0100}"/>
            </a:ext>
          </a:extLst>
        </xdr:cNvPr>
        <xdr:cNvSpPr>
          <a:spLocks noChangeShapeType="1"/>
        </xdr:cNvSpPr>
      </xdr:nvSpPr>
      <xdr:spPr bwMode="auto">
        <a:xfrm>
          <a:off x="3495675" y="1047750"/>
          <a:ext cx="0" cy="400050"/>
        </a:xfrm>
        <a:prstGeom prst="line">
          <a:avLst/>
        </a:prstGeom>
        <a:noFill/>
        <a:ln w="9525">
          <a:solidFill>
            <a:srgbClr val="000000"/>
          </a:solidFill>
          <a:round/>
          <a:headEnd/>
          <a:tailEnd/>
        </a:ln>
      </xdr:spPr>
    </xdr:sp>
    <xdr:clientData/>
  </xdr:twoCellAnchor>
  <xdr:twoCellAnchor>
    <xdr:from>
      <xdr:col>3</xdr:col>
      <xdr:colOff>1066800</xdr:colOff>
      <xdr:row>6</xdr:row>
      <xdr:rowOff>95250</xdr:rowOff>
    </xdr:from>
    <xdr:to>
      <xdr:col>4</xdr:col>
      <xdr:colOff>9525</xdr:colOff>
      <xdr:row>6</xdr:row>
      <xdr:rowOff>95250</xdr:rowOff>
    </xdr:to>
    <xdr:sp macro="" textlink="">
      <xdr:nvSpPr>
        <xdr:cNvPr id="98039" name="Line 40">
          <a:extLst>
            <a:ext uri="{FF2B5EF4-FFF2-40B4-BE49-F238E27FC236}">
              <a16:creationId xmlns:a16="http://schemas.microsoft.com/office/drawing/2014/main" xmlns="" id="{00000000-0008-0000-0200-0000F77E0100}"/>
            </a:ext>
          </a:extLst>
        </xdr:cNvPr>
        <xdr:cNvSpPr>
          <a:spLocks noChangeShapeType="1"/>
        </xdr:cNvSpPr>
      </xdr:nvSpPr>
      <xdr:spPr bwMode="auto">
        <a:xfrm>
          <a:off x="3495675" y="1238250"/>
          <a:ext cx="514350" cy="0"/>
        </a:xfrm>
        <a:prstGeom prst="line">
          <a:avLst/>
        </a:prstGeom>
        <a:noFill/>
        <a:ln w="9525">
          <a:solidFill>
            <a:srgbClr val="000000"/>
          </a:solidFill>
          <a:round/>
          <a:headEnd/>
          <a:tailEnd/>
        </a:ln>
      </xdr:spPr>
    </xdr:sp>
    <xdr:clientData/>
  </xdr:twoCellAnchor>
  <xdr:twoCellAnchor>
    <xdr:from>
      <xdr:col>3</xdr:col>
      <xdr:colOff>1076325</xdr:colOff>
      <xdr:row>7</xdr:row>
      <xdr:rowOff>104775</xdr:rowOff>
    </xdr:from>
    <xdr:to>
      <xdr:col>4</xdr:col>
      <xdr:colOff>28575</xdr:colOff>
      <xdr:row>7</xdr:row>
      <xdr:rowOff>104775</xdr:rowOff>
    </xdr:to>
    <xdr:sp macro="" textlink="">
      <xdr:nvSpPr>
        <xdr:cNvPr id="98040" name="Line 41">
          <a:extLst>
            <a:ext uri="{FF2B5EF4-FFF2-40B4-BE49-F238E27FC236}">
              <a16:creationId xmlns:a16="http://schemas.microsoft.com/office/drawing/2014/main" xmlns="" id="{00000000-0008-0000-0200-0000F87E0100}"/>
            </a:ext>
          </a:extLst>
        </xdr:cNvPr>
        <xdr:cNvSpPr>
          <a:spLocks noChangeShapeType="1"/>
        </xdr:cNvSpPr>
      </xdr:nvSpPr>
      <xdr:spPr bwMode="auto">
        <a:xfrm>
          <a:off x="3505200" y="1438275"/>
          <a:ext cx="523875" cy="0"/>
        </a:xfrm>
        <a:prstGeom prst="line">
          <a:avLst/>
        </a:prstGeom>
        <a:noFill/>
        <a:ln w="9525">
          <a:solidFill>
            <a:srgbClr val="000000"/>
          </a:solidFill>
          <a:round/>
          <a:headEnd/>
          <a:tailEnd/>
        </a:ln>
      </xdr:spPr>
    </xdr:sp>
    <xdr:clientData/>
  </xdr:twoCellAnchor>
  <xdr:twoCellAnchor>
    <xdr:from>
      <xdr:col>3</xdr:col>
      <xdr:colOff>1057275</xdr:colOff>
      <xdr:row>8</xdr:row>
      <xdr:rowOff>95250</xdr:rowOff>
    </xdr:from>
    <xdr:to>
      <xdr:col>4</xdr:col>
      <xdr:colOff>19050</xdr:colOff>
      <xdr:row>8</xdr:row>
      <xdr:rowOff>95250</xdr:rowOff>
    </xdr:to>
    <xdr:sp macro="" textlink="">
      <xdr:nvSpPr>
        <xdr:cNvPr id="98041" name="Line 42">
          <a:extLst>
            <a:ext uri="{FF2B5EF4-FFF2-40B4-BE49-F238E27FC236}">
              <a16:creationId xmlns:a16="http://schemas.microsoft.com/office/drawing/2014/main" xmlns="" id="{00000000-0008-0000-0200-0000F97E0100}"/>
            </a:ext>
          </a:extLst>
        </xdr:cNvPr>
        <xdr:cNvSpPr>
          <a:spLocks noChangeShapeType="1"/>
        </xdr:cNvSpPr>
      </xdr:nvSpPr>
      <xdr:spPr bwMode="auto">
        <a:xfrm>
          <a:off x="3486150" y="1619250"/>
          <a:ext cx="533400" cy="0"/>
        </a:xfrm>
        <a:prstGeom prst="line">
          <a:avLst/>
        </a:prstGeom>
        <a:noFill/>
        <a:ln w="9525">
          <a:solidFill>
            <a:srgbClr val="000000"/>
          </a:solidFill>
          <a:round/>
          <a:headEnd/>
          <a:tailEnd/>
        </a:ln>
      </xdr:spPr>
    </xdr:sp>
    <xdr:clientData/>
  </xdr:twoCellAnchor>
  <xdr:twoCellAnchor>
    <xdr:from>
      <xdr:col>3</xdr:col>
      <xdr:colOff>1066800</xdr:colOff>
      <xdr:row>8</xdr:row>
      <xdr:rowOff>104775</xdr:rowOff>
    </xdr:from>
    <xdr:to>
      <xdr:col>3</xdr:col>
      <xdr:colOff>1066800</xdr:colOff>
      <xdr:row>10</xdr:row>
      <xdr:rowOff>104775</xdr:rowOff>
    </xdr:to>
    <xdr:sp macro="" textlink="">
      <xdr:nvSpPr>
        <xdr:cNvPr id="98042" name="Line 45">
          <a:extLst>
            <a:ext uri="{FF2B5EF4-FFF2-40B4-BE49-F238E27FC236}">
              <a16:creationId xmlns:a16="http://schemas.microsoft.com/office/drawing/2014/main" xmlns="" id="{00000000-0008-0000-0200-0000FA7E0100}"/>
            </a:ext>
          </a:extLst>
        </xdr:cNvPr>
        <xdr:cNvSpPr>
          <a:spLocks noChangeShapeType="1"/>
        </xdr:cNvSpPr>
      </xdr:nvSpPr>
      <xdr:spPr bwMode="auto">
        <a:xfrm>
          <a:off x="3495675" y="1628775"/>
          <a:ext cx="0" cy="381000"/>
        </a:xfrm>
        <a:prstGeom prst="line">
          <a:avLst/>
        </a:prstGeom>
        <a:noFill/>
        <a:ln w="9525">
          <a:solidFill>
            <a:srgbClr val="000000"/>
          </a:solidFill>
          <a:round/>
          <a:headEnd/>
          <a:tailEnd/>
        </a:ln>
      </xdr:spPr>
    </xdr:sp>
    <xdr:clientData/>
  </xdr:twoCellAnchor>
  <xdr:twoCellAnchor>
    <xdr:from>
      <xdr:col>3</xdr:col>
      <xdr:colOff>1066800</xdr:colOff>
      <xdr:row>10</xdr:row>
      <xdr:rowOff>114300</xdr:rowOff>
    </xdr:from>
    <xdr:to>
      <xdr:col>4</xdr:col>
      <xdr:colOff>19050</xdr:colOff>
      <xdr:row>10</xdr:row>
      <xdr:rowOff>114300</xdr:rowOff>
    </xdr:to>
    <xdr:sp macro="" textlink="">
      <xdr:nvSpPr>
        <xdr:cNvPr id="98043" name="Line 46">
          <a:extLst>
            <a:ext uri="{FF2B5EF4-FFF2-40B4-BE49-F238E27FC236}">
              <a16:creationId xmlns:a16="http://schemas.microsoft.com/office/drawing/2014/main" xmlns="" id="{00000000-0008-0000-0200-0000FB7E0100}"/>
            </a:ext>
          </a:extLst>
        </xdr:cNvPr>
        <xdr:cNvSpPr>
          <a:spLocks noChangeShapeType="1"/>
        </xdr:cNvSpPr>
      </xdr:nvSpPr>
      <xdr:spPr bwMode="auto">
        <a:xfrm>
          <a:off x="3495675" y="2019300"/>
          <a:ext cx="523875" cy="0"/>
        </a:xfrm>
        <a:prstGeom prst="line">
          <a:avLst/>
        </a:prstGeom>
        <a:noFill/>
        <a:ln w="9525">
          <a:solidFill>
            <a:srgbClr val="000000"/>
          </a:solidFill>
          <a:round/>
          <a:headEnd/>
          <a:tailEnd/>
        </a:ln>
      </xdr:spPr>
    </xdr:sp>
    <xdr:clientData/>
  </xdr:twoCellAnchor>
  <xdr:twoCellAnchor>
    <xdr:from>
      <xdr:col>3</xdr:col>
      <xdr:colOff>1066800</xdr:colOff>
      <xdr:row>9</xdr:row>
      <xdr:rowOff>104775</xdr:rowOff>
    </xdr:from>
    <xdr:to>
      <xdr:col>4</xdr:col>
      <xdr:colOff>19050</xdr:colOff>
      <xdr:row>9</xdr:row>
      <xdr:rowOff>104775</xdr:rowOff>
    </xdr:to>
    <xdr:sp macro="" textlink="">
      <xdr:nvSpPr>
        <xdr:cNvPr id="98044" name="Line 48">
          <a:extLst>
            <a:ext uri="{FF2B5EF4-FFF2-40B4-BE49-F238E27FC236}">
              <a16:creationId xmlns:a16="http://schemas.microsoft.com/office/drawing/2014/main" xmlns="" id="{00000000-0008-0000-0200-0000FC7E0100}"/>
            </a:ext>
          </a:extLst>
        </xdr:cNvPr>
        <xdr:cNvSpPr>
          <a:spLocks noChangeShapeType="1"/>
        </xdr:cNvSpPr>
      </xdr:nvSpPr>
      <xdr:spPr bwMode="auto">
        <a:xfrm>
          <a:off x="3495675" y="1819275"/>
          <a:ext cx="523875" cy="0"/>
        </a:xfrm>
        <a:prstGeom prst="line">
          <a:avLst/>
        </a:prstGeom>
        <a:noFill/>
        <a:ln w="9525">
          <a:solidFill>
            <a:srgbClr val="000000"/>
          </a:solidFill>
          <a:round/>
          <a:headEnd/>
          <a:tailEnd/>
        </a:ln>
      </xdr:spPr>
    </xdr:sp>
    <xdr:clientData/>
  </xdr:twoCellAnchor>
  <xdr:twoCellAnchor>
    <xdr:from>
      <xdr:col>3</xdr:col>
      <xdr:colOff>428625</xdr:colOff>
      <xdr:row>17</xdr:row>
      <xdr:rowOff>104775</xdr:rowOff>
    </xdr:from>
    <xdr:to>
      <xdr:col>4</xdr:col>
      <xdr:colOff>19050</xdr:colOff>
      <xdr:row>17</xdr:row>
      <xdr:rowOff>104775</xdr:rowOff>
    </xdr:to>
    <xdr:sp macro="" textlink="">
      <xdr:nvSpPr>
        <xdr:cNvPr id="98045" name="Line 49">
          <a:extLst>
            <a:ext uri="{FF2B5EF4-FFF2-40B4-BE49-F238E27FC236}">
              <a16:creationId xmlns:a16="http://schemas.microsoft.com/office/drawing/2014/main" xmlns="" id="{00000000-0008-0000-0200-0000FD7E0100}"/>
            </a:ext>
          </a:extLst>
        </xdr:cNvPr>
        <xdr:cNvSpPr>
          <a:spLocks noChangeShapeType="1"/>
        </xdr:cNvSpPr>
      </xdr:nvSpPr>
      <xdr:spPr bwMode="auto">
        <a:xfrm>
          <a:off x="2857500" y="3343275"/>
          <a:ext cx="1162050" cy="0"/>
        </a:xfrm>
        <a:prstGeom prst="line">
          <a:avLst/>
        </a:prstGeom>
        <a:noFill/>
        <a:ln w="9525">
          <a:solidFill>
            <a:srgbClr val="000000"/>
          </a:solidFill>
          <a:round/>
          <a:headEnd/>
          <a:tailEnd/>
        </a:ln>
      </xdr:spPr>
    </xdr:sp>
    <xdr:clientData/>
  </xdr:twoCellAnchor>
  <xdr:twoCellAnchor>
    <xdr:from>
      <xdr:col>3</xdr:col>
      <xdr:colOff>1076325</xdr:colOff>
      <xdr:row>17</xdr:row>
      <xdr:rowOff>104775</xdr:rowOff>
    </xdr:from>
    <xdr:to>
      <xdr:col>3</xdr:col>
      <xdr:colOff>1076325</xdr:colOff>
      <xdr:row>24</xdr:row>
      <xdr:rowOff>123825</xdr:rowOff>
    </xdr:to>
    <xdr:sp macro="" textlink="">
      <xdr:nvSpPr>
        <xdr:cNvPr id="98046" name="Line 50">
          <a:extLst>
            <a:ext uri="{FF2B5EF4-FFF2-40B4-BE49-F238E27FC236}">
              <a16:creationId xmlns:a16="http://schemas.microsoft.com/office/drawing/2014/main" xmlns="" id="{00000000-0008-0000-0200-0000FE7E0100}"/>
            </a:ext>
          </a:extLst>
        </xdr:cNvPr>
        <xdr:cNvSpPr>
          <a:spLocks noChangeShapeType="1"/>
        </xdr:cNvSpPr>
      </xdr:nvSpPr>
      <xdr:spPr bwMode="auto">
        <a:xfrm>
          <a:off x="3505200" y="3343275"/>
          <a:ext cx="0" cy="1352550"/>
        </a:xfrm>
        <a:prstGeom prst="line">
          <a:avLst/>
        </a:prstGeom>
        <a:noFill/>
        <a:ln w="9525">
          <a:solidFill>
            <a:srgbClr val="000000"/>
          </a:solidFill>
          <a:round/>
          <a:headEnd/>
          <a:tailEnd/>
        </a:ln>
      </xdr:spPr>
    </xdr:sp>
    <xdr:clientData/>
  </xdr:twoCellAnchor>
  <xdr:twoCellAnchor>
    <xdr:from>
      <xdr:col>3</xdr:col>
      <xdr:colOff>1076325</xdr:colOff>
      <xdr:row>24</xdr:row>
      <xdr:rowOff>123825</xdr:rowOff>
    </xdr:from>
    <xdr:to>
      <xdr:col>4</xdr:col>
      <xdr:colOff>19050</xdr:colOff>
      <xdr:row>24</xdr:row>
      <xdr:rowOff>123825</xdr:rowOff>
    </xdr:to>
    <xdr:sp macro="" textlink="">
      <xdr:nvSpPr>
        <xdr:cNvPr id="98047" name="Line 51">
          <a:extLst>
            <a:ext uri="{FF2B5EF4-FFF2-40B4-BE49-F238E27FC236}">
              <a16:creationId xmlns:a16="http://schemas.microsoft.com/office/drawing/2014/main" xmlns="" id="{00000000-0008-0000-0200-0000FF7E0100}"/>
            </a:ext>
          </a:extLst>
        </xdr:cNvPr>
        <xdr:cNvSpPr>
          <a:spLocks noChangeShapeType="1"/>
        </xdr:cNvSpPr>
      </xdr:nvSpPr>
      <xdr:spPr bwMode="auto">
        <a:xfrm>
          <a:off x="3505200" y="4695825"/>
          <a:ext cx="514350" cy="0"/>
        </a:xfrm>
        <a:prstGeom prst="line">
          <a:avLst/>
        </a:prstGeom>
        <a:noFill/>
        <a:ln w="9525">
          <a:solidFill>
            <a:srgbClr val="000000"/>
          </a:solidFill>
          <a:round/>
          <a:headEnd/>
          <a:tailEnd/>
        </a:ln>
      </xdr:spPr>
    </xdr:sp>
    <xdr:clientData/>
  </xdr:twoCellAnchor>
  <xdr:twoCellAnchor>
    <xdr:from>
      <xdr:col>3</xdr:col>
      <xdr:colOff>1085850</xdr:colOff>
      <xdr:row>18</xdr:row>
      <xdr:rowOff>104775</xdr:rowOff>
    </xdr:from>
    <xdr:to>
      <xdr:col>4</xdr:col>
      <xdr:colOff>19050</xdr:colOff>
      <xdr:row>18</xdr:row>
      <xdr:rowOff>104775</xdr:rowOff>
    </xdr:to>
    <xdr:sp macro="" textlink="">
      <xdr:nvSpPr>
        <xdr:cNvPr id="98048" name="Line 52">
          <a:extLst>
            <a:ext uri="{FF2B5EF4-FFF2-40B4-BE49-F238E27FC236}">
              <a16:creationId xmlns:a16="http://schemas.microsoft.com/office/drawing/2014/main" xmlns="" id="{00000000-0008-0000-0200-0000007F0100}"/>
            </a:ext>
          </a:extLst>
        </xdr:cNvPr>
        <xdr:cNvSpPr>
          <a:spLocks noChangeShapeType="1"/>
        </xdr:cNvSpPr>
      </xdr:nvSpPr>
      <xdr:spPr bwMode="auto">
        <a:xfrm>
          <a:off x="3514725" y="3533775"/>
          <a:ext cx="504825" cy="0"/>
        </a:xfrm>
        <a:prstGeom prst="line">
          <a:avLst/>
        </a:prstGeom>
        <a:noFill/>
        <a:ln w="9525">
          <a:solidFill>
            <a:srgbClr val="000000"/>
          </a:solidFill>
          <a:round/>
          <a:headEnd/>
          <a:tailEnd/>
        </a:ln>
      </xdr:spPr>
    </xdr:sp>
    <xdr:clientData/>
  </xdr:twoCellAnchor>
  <xdr:twoCellAnchor>
    <xdr:from>
      <xdr:col>3</xdr:col>
      <xdr:colOff>1076325</xdr:colOff>
      <xdr:row>19</xdr:row>
      <xdr:rowOff>85725</xdr:rowOff>
    </xdr:from>
    <xdr:to>
      <xdr:col>4</xdr:col>
      <xdr:colOff>28575</xdr:colOff>
      <xdr:row>19</xdr:row>
      <xdr:rowOff>85725</xdr:rowOff>
    </xdr:to>
    <xdr:sp macro="" textlink="">
      <xdr:nvSpPr>
        <xdr:cNvPr id="98049" name="Line 53">
          <a:extLst>
            <a:ext uri="{FF2B5EF4-FFF2-40B4-BE49-F238E27FC236}">
              <a16:creationId xmlns:a16="http://schemas.microsoft.com/office/drawing/2014/main" xmlns="" id="{00000000-0008-0000-0200-0000017F0100}"/>
            </a:ext>
          </a:extLst>
        </xdr:cNvPr>
        <xdr:cNvSpPr>
          <a:spLocks noChangeShapeType="1"/>
        </xdr:cNvSpPr>
      </xdr:nvSpPr>
      <xdr:spPr bwMode="auto">
        <a:xfrm>
          <a:off x="3505200" y="3705225"/>
          <a:ext cx="523875" cy="0"/>
        </a:xfrm>
        <a:prstGeom prst="line">
          <a:avLst/>
        </a:prstGeom>
        <a:noFill/>
        <a:ln w="9525">
          <a:solidFill>
            <a:srgbClr val="000000"/>
          </a:solidFill>
          <a:round/>
          <a:headEnd/>
          <a:tailEnd/>
        </a:ln>
      </xdr:spPr>
    </xdr:sp>
    <xdr:clientData/>
  </xdr:twoCellAnchor>
  <xdr:twoCellAnchor>
    <xdr:from>
      <xdr:col>3</xdr:col>
      <xdr:colOff>1085850</xdr:colOff>
      <xdr:row>20</xdr:row>
      <xdr:rowOff>104775</xdr:rowOff>
    </xdr:from>
    <xdr:to>
      <xdr:col>4</xdr:col>
      <xdr:colOff>9525</xdr:colOff>
      <xdr:row>20</xdr:row>
      <xdr:rowOff>104775</xdr:rowOff>
    </xdr:to>
    <xdr:sp macro="" textlink="">
      <xdr:nvSpPr>
        <xdr:cNvPr id="98050" name="Line 54">
          <a:extLst>
            <a:ext uri="{FF2B5EF4-FFF2-40B4-BE49-F238E27FC236}">
              <a16:creationId xmlns:a16="http://schemas.microsoft.com/office/drawing/2014/main" xmlns="" id="{00000000-0008-0000-0200-0000027F0100}"/>
            </a:ext>
          </a:extLst>
        </xdr:cNvPr>
        <xdr:cNvSpPr>
          <a:spLocks noChangeShapeType="1"/>
        </xdr:cNvSpPr>
      </xdr:nvSpPr>
      <xdr:spPr bwMode="auto">
        <a:xfrm>
          <a:off x="3514725" y="3914775"/>
          <a:ext cx="495300" cy="0"/>
        </a:xfrm>
        <a:prstGeom prst="line">
          <a:avLst/>
        </a:prstGeom>
        <a:noFill/>
        <a:ln w="9525">
          <a:solidFill>
            <a:srgbClr val="000000"/>
          </a:solidFill>
          <a:round/>
          <a:headEnd/>
          <a:tailEnd/>
        </a:ln>
      </xdr:spPr>
    </xdr:sp>
    <xdr:clientData/>
  </xdr:twoCellAnchor>
  <xdr:twoCellAnchor>
    <xdr:from>
      <xdr:col>3</xdr:col>
      <xdr:colOff>1076325</xdr:colOff>
      <xdr:row>21</xdr:row>
      <xdr:rowOff>95250</xdr:rowOff>
    </xdr:from>
    <xdr:to>
      <xdr:col>4</xdr:col>
      <xdr:colOff>19050</xdr:colOff>
      <xdr:row>21</xdr:row>
      <xdr:rowOff>95250</xdr:rowOff>
    </xdr:to>
    <xdr:sp macro="" textlink="">
      <xdr:nvSpPr>
        <xdr:cNvPr id="98051" name="Line 55">
          <a:extLst>
            <a:ext uri="{FF2B5EF4-FFF2-40B4-BE49-F238E27FC236}">
              <a16:creationId xmlns:a16="http://schemas.microsoft.com/office/drawing/2014/main" xmlns="" id="{00000000-0008-0000-0200-0000037F0100}"/>
            </a:ext>
          </a:extLst>
        </xdr:cNvPr>
        <xdr:cNvSpPr>
          <a:spLocks noChangeShapeType="1"/>
        </xdr:cNvSpPr>
      </xdr:nvSpPr>
      <xdr:spPr bwMode="auto">
        <a:xfrm>
          <a:off x="3505200" y="4095750"/>
          <a:ext cx="514350" cy="0"/>
        </a:xfrm>
        <a:prstGeom prst="line">
          <a:avLst/>
        </a:prstGeom>
        <a:noFill/>
        <a:ln w="9525">
          <a:solidFill>
            <a:srgbClr val="000000"/>
          </a:solidFill>
          <a:round/>
          <a:headEnd/>
          <a:tailEnd/>
        </a:ln>
      </xdr:spPr>
    </xdr:sp>
    <xdr:clientData/>
  </xdr:twoCellAnchor>
  <xdr:twoCellAnchor>
    <xdr:from>
      <xdr:col>3</xdr:col>
      <xdr:colOff>1076325</xdr:colOff>
      <xdr:row>22</xdr:row>
      <xdr:rowOff>104775</xdr:rowOff>
    </xdr:from>
    <xdr:to>
      <xdr:col>4</xdr:col>
      <xdr:colOff>9525</xdr:colOff>
      <xdr:row>22</xdr:row>
      <xdr:rowOff>104775</xdr:rowOff>
    </xdr:to>
    <xdr:sp macro="" textlink="">
      <xdr:nvSpPr>
        <xdr:cNvPr id="98052" name="Line 56">
          <a:extLst>
            <a:ext uri="{FF2B5EF4-FFF2-40B4-BE49-F238E27FC236}">
              <a16:creationId xmlns:a16="http://schemas.microsoft.com/office/drawing/2014/main" xmlns="" id="{00000000-0008-0000-0200-0000047F0100}"/>
            </a:ext>
          </a:extLst>
        </xdr:cNvPr>
        <xdr:cNvSpPr>
          <a:spLocks noChangeShapeType="1"/>
        </xdr:cNvSpPr>
      </xdr:nvSpPr>
      <xdr:spPr bwMode="auto">
        <a:xfrm>
          <a:off x="3505200" y="4295775"/>
          <a:ext cx="504825" cy="0"/>
        </a:xfrm>
        <a:prstGeom prst="line">
          <a:avLst/>
        </a:prstGeom>
        <a:noFill/>
        <a:ln w="9525">
          <a:solidFill>
            <a:srgbClr val="000000"/>
          </a:solidFill>
          <a:round/>
          <a:headEnd/>
          <a:tailEnd/>
        </a:ln>
      </xdr:spPr>
    </xdr:sp>
    <xdr:clientData/>
  </xdr:twoCellAnchor>
  <xdr:twoCellAnchor>
    <xdr:from>
      <xdr:col>3</xdr:col>
      <xdr:colOff>1076325</xdr:colOff>
      <xdr:row>23</xdr:row>
      <xdr:rowOff>95250</xdr:rowOff>
    </xdr:from>
    <xdr:to>
      <xdr:col>4</xdr:col>
      <xdr:colOff>38100</xdr:colOff>
      <xdr:row>23</xdr:row>
      <xdr:rowOff>95250</xdr:rowOff>
    </xdr:to>
    <xdr:sp macro="" textlink="">
      <xdr:nvSpPr>
        <xdr:cNvPr id="98053" name="Line 57">
          <a:extLst>
            <a:ext uri="{FF2B5EF4-FFF2-40B4-BE49-F238E27FC236}">
              <a16:creationId xmlns:a16="http://schemas.microsoft.com/office/drawing/2014/main" xmlns="" id="{00000000-0008-0000-0200-0000057F0100}"/>
            </a:ext>
          </a:extLst>
        </xdr:cNvPr>
        <xdr:cNvSpPr>
          <a:spLocks noChangeShapeType="1"/>
        </xdr:cNvSpPr>
      </xdr:nvSpPr>
      <xdr:spPr bwMode="auto">
        <a:xfrm>
          <a:off x="3505200" y="4476750"/>
          <a:ext cx="533400" cy="0"/>
        </a:xfrm>
        <a:prstGeom prst="line">
          <a:avLst/>
        </a:prstGeom>
        <a:noFill/>
        <a:ln w="9525">
          <a:solidFill>
            <a:srgbClr val="000000"/>
          </a:solidFill>
          <a:round/>
          <a:headEnd/>
          <a:tailEnd/>
        </a:ln>
      </xdr:spPr>
    </xdr:sp>
    <xdr:clientData/>
  </xdr:twoCellAnchor>
  <xdr:twoCellAnchor>
    <xdr:from>
      <xdr:col>3</xdr:col>
      <xdr:colOff>1181100</xdr:colOff>
      <xdr:row>27</xdr:row>
      <xdr:rowOff>104775</xdr:rowOff>
    </xdr:from>
    <xdr:to>
      <xdr:col>4</xdr:col>
      <xdr:colOff>19050</xdr:colOff>
      <xdr:row>27</xdr:row>
      <xdr:rowOff>104775</xdr:rowOff>
    </xdr:to>
    <xdr:sp macro="" textlink="">
      <xdr:nvSpPr>
        <xdr:cNvPr id="98054" name="Line 58">
          <a:extLst>
            <a:ext uri="{FF2B5EF4-FFF2-40B4-BE49-F238E27FC236}">
              <a16:creationId xmlns:a16="http://schemas.microsoft.com/office/drawing/2014/main" xmlns="" id="{00000000-0008-0000-0200-0000067F0100}"/>
            </a:ext>
          </a:extLst>
        </xdr:cNvPr>
        <xdr:cNvSpPr>
          <a:spLocks noChangeShapeType="1"/>
        </xdr:cNvSpPr>
      </xdr:nvSpPr>
      <xdr:spPr bwMode="auto">
        <a:xfrm>
          <a:off x="3609975" y="5248275"/>
          <a:ext cx="409575" cy="0"/>
        </a:xfrm>
        <a:prstGeom prst="line">
          <a:avLst/>
        </a:prstGeom>
        <a:noFill/>
        <a:ln w="9525">
          <a:solidFill>
            <a:srgbClr val="000000"/>
          </a:solidFill>
          <a:round/>
          <a:headEnd/>
          <a:tailEnd/>
        </a:ln>
      </xdr:spPr>
    </xdr:sp>
    <xdr:clientData/>
  </xdr:twoCellAnchor>
  <xdr:twoCellAnchor>
    <xdr:from>
      <xdr:col>3</xdr:col>
      <xdr:colOff>1209675</xdr:colOff>
      <xdr:row>27</xdr:row>
      <xdr:rowOff>114300</xdr:rowOff>
    </xdr:from>
    <xdr:to>
      <xdr:col>3</xdr:col>
      <xdr:colOff>1219200</xdr:colOff>
      <xdr:row>29</xdr:row>
      <xdr:rowOff>123825</xdr:rowOff>
    </xdr:to>
    <xdr:sp macro="" textlink="">
      <xdr:nvSpPr>
        <xdr:cNvPr id="98055" name="Freeform 59">
          <a:extLst>
            <a:ext uri="{FF2B5EF4-FFF2-40B4-BE49-F238E27FC236}">
              <a16:creationId xmlns:a16="http://schemas.microsoft.com/office/drawing/2014/main" xmlns="" id="{00000000-0008-0000-0200-0000077F0100}"/>
            </a:ext>
          </a:extLst>
        </xdr:cNvPr>
        <xdr:cNvSpPr>
          <a:spLocks noChangeArrowheads="1"/>
        </xdr:cNvSpPr>
      </xdr:nvSpPr>
      <xdr:spPr bwMode="auto">
        <a:xfrm>
          <a:off x="3638550" y="5257800"/>
          <a:ext cx="9525" cy="390525"/>
        </a:xfrm>
        <a:custGeom>
          <a:avLst/>
          <a:gdLst>
            <a:gd name="T0" fmla="*/ 0 w 1"/>
            <a:gd name="T1" fmla="*/ 0 h 41"/>
            <a:gd name="T2" fmla="*/ 9525 w 1"/>
            <a:gd name="T3" fmla="*/ 390525 h 41"/>
            <a:gd name="T4" fmla="*/ 0 60000 65536"/>
            <a:gd name="T5" fmla="*/ 0 60000 65536"/>
            <a:gd name="T6" fmla="*/ 0 w 1"/>
            <a:gd name="T7" fmla="*/ 0 h 41"/>
            <a:gd name="T8" fmla="*/ 1 w 1"/>
            <a:gd name="T9" fmla="*/ 41 h 41"/>
          </a:gdLst>
          <a:ahLst/>
          <a:cxnLst>
            <a:cxn ang="T4">
              <a:pos x="T0" y="T1"/>
            </a:cxn>
            <a:cxn ang="T5">
              <a:pos x="T2" y="T3"/>
            </a:cxn>
          </a:cxnLst>
          <a:rect l="T6" t="T7" r="T8" b="T9"/>
          <a:pathLst>
            <a:path w="1" h="41">
              <a:moveTo>
                <a:pt x="0" y="0"/>
              </a:moveTo>
              <a:lnTo>
                <a:pt x="1" y="41"/>
              </a:lnTo>
            </a:path>
          </a:pathLst>
        </a:custGeom>
        <a:noFill/>
        <a:ln w="9525">
          <a:solidFill>
            <a:srgbClr val="000000"/>
          </a:solidFill>
          <a:round/>
          <a:headEnd/>
          <a:tailEnd/>
        </a:ln>
      </xdr:spPr>
    </xdr:sp>
    <xdr:clientData/>
  </xdr:twoCellAnchor>
  <xdr:twoCellAnchor>
    <xdr:from>
      <xdr:col>3</xdr:col>
      <xdr:colOff>1209675</xdr:colOff>
      <xdr:row>29</xdr:row>
      <xdr:rowOff>133350</xdr:rowOff>
    </xdr:from>
    <xdr:to>
      <xdr:col>4</xdr:col>
      <xdr:colOff>38100</xdr:colOff>
      <xdr:row>29</xdr:row>
      <xdr:rowOff>133350</xdr:rowOff>
    </xdr:to>
    <xdr:sp macro="" textlink="">
      <xdr:nvSpPr>
        <xdr:cNvPr id="98056" name="Line 60">
          <a:extLst>
            <a:ext uri="{FF2B5EF4-FFF2-40B4-BE49-F238E27FC236}">
              <a16:creationId xmlns:a16="http://schemas.microsoft.com/office/drawing/2014/main" xmlns="" id="{00000000-0008-0000-0200-0000087F0100}"/>
            </a:ext>
          </a:extLst>
        </xdr:cNvPr>
        <xdr:cNvSpPr>
          <a:spLocks noChangeShapeType="1"/>
        </xdr:cNvSpPr>
      </xdr:nvSpPr>
      <xdr:spPr bwMode="auto">
        <a:xfrm>
          <a:off x="3638550" y="5657850"/>
          <a:ext cx="400050" cy="0"/>
        </a:xfrm>
        <a:prstGeom prst="line">
          <a:avLst/>
        </a:prstGeom>
        <a:noFill/>
        <a:ln w="9525">
          <a:solidFill>
            <a:srgbClr val="000000"/>
          </a:solidFill>
          <a:round/>
          <a:headEnd/>
          <a:tailEnd/>
        </a:ln>
      </xdr:spPr>
    </xdr:sp>
    <xdr:clientData/>
  </xdr:twoCellAnchor>
  <xdr:twoCellAnchor>
    <xdr:from>
      <xdr:col>3</xdr:col>
      <xdr:colOff>1209675</xdr:colOff>
      <xdr:row>28</xdr:row>
      <xdr:rowOff>104775</xdr:rowOff>
    </xdr:from>
    <xdr:to>
      <xdr:col>4</xdr:col>
      <xdr:colOff>9525</xdr:colOff>
      <xdr:row>28</xdr:row>
      <xdr:rowOff>104775</xdr:rowOff>
    </xdr:to>
    <xdr:sp macro="" textlink="">
      <xdr:nvSpPr>
        <xdr:cNvPr id="98057" name="Line 61">
          <a:extLst>
            <a:ext uri="{FF2B5EF4-FFF2-40B4-BE49-F238E27FC236}">
              <a16:creationId xmlns:a16="http://schemas.microsoft.com/office/drawing/2014/main" xmlns="" id="{00000000-0008-0000-0200-0000097F0100}"/>
            </a:ext>
          </a:extLst>
        </xdr:cNvPr>
        <xdr:cNvSpPr>
          <a:spLocks noChangeShapeType="1"/>
        </xdr:cNvSpPr>
      </xdr:nvSpPr>
      <xdr:spPr bwMode="auto">
        <a:xfrm>
          <a:off x="3638550" y="5438775"/>
          <a:ext cx="371475" cy="0"/>
        </a:xfrm>
        <a:prstGeom prst="line">
          <a:avLst/>
        </a:prstGeom>
        <a:noFill/>
        <a:ln w="9525">
          <a:solidFill>
            <a:srgbClr val="000000"/>
          </a:solidFill>
          <a:round/>
          <a:headEnd/>
          <a:tailEnd/>
        </a:ln>
      </xdr:spPr>
    </xdr:sp>
    <xdr:clientData/>
  </xdr:twoCellAnchor>
  <xdr:twoCellAnchor>
    <xdr:from>
      <xdr:col>3</xdr:col>
      <xdr:colOff>923925</xdr:colOff>
      <xdr:row>33</xdr:row>
      <xdr:rowOff>85725</xdr:rowOff>
    </xdr:from>
    <xdr:to>
      <xdr:col>4</xdr:col>
      <xdr:colOff>19050</xdr:colOff>
      <xdr:row>33</xdr:row>
      <xdr:rowOff>85725</xdr:rowOff>
    </xdr:to>
    <xdr:sp macro="" textlink="">
      <xdr:nvSpPr>
        <xdr:cNvPr id="98058" name="Line 62">
          <a:extLst>
            <a:ext uri="{FF2B5EF4-FFF2-40B4-BE49-F238E27FC236}">
              <a16:creationId xmlns:a16="http://schemas.microsoft.com/office/drawing/2014/main" xmlns="" id="{00000000-0008-0000-0200-00000A7F0100}"/>
            </a:ext>
          </a:extLst>
        </xdr:cNvPr>
        <xdr:cNvSpPr>
          <a:spLocks noChangeShapeType="1"/>
        </xdr:cNvSpPr>
      </xdr:nvSpPr>
      <xdr:spPr bwMode="auto">
        <a:xfrm>
          <a:off x="3352800" y="6372225"/>
          <a:ext cx="666750" cy="0"/>
        </a:xfrm>
        <a:prstGeom prst="line">
          <a:avLst/>
        </a:prstGeom>
        <a:noFill/>
        <a:ln w="9525">
          <a:solidFill>
            <a:srgbClr val="000000"/>
          </a:solidFill>
          <a:round/>
          <a:headEnd/>
          <a:tailEnd/>
        </a:ln>
      </xdr:spPr>
    </xdr:sp>
    <xdr:clientData/>
  </xdr:twoCellAnchor>
  <xdr:twoCellAnchor>
    <xdr:from>
      <xdr:col>3</xdr:col>
      <xdr:colOff>1095375</xdr:colOff>
      <xdr:row>33</xdr:row>
      <xdr:rowOff>85725</xdr:rowOff>
    </xdr:from>
    <xdr:to>
      <xdr:col>3</xdr:col>
      <xdr:colOff>1095375</xdr:colOff>
      <xdr:row>36</xdr:row>
      <xdr:rowOff>85725</xdr:rowOff>
    </xdr:to>
    <xdr:sp macro="" textlink="">
      <xdr:nvSpPr>
        <xdr:cNvPr id="98059" name="Line 63">
          <a:extLst>
            <a:ext uri="{FF2B5EF4-FFF2-40B4-BE49-F238E27FC236}">
              <a16:creationId xmlns:a16="http://schemas.microsoft.com/office/drawing/2014/main" xmlns="" id="{00000000-0008-0000-0200-00000B7F0100}"/>
            </a:ext>
          </a:extLst>
        </xdr:cNvPr>
        <xdr:cNvSpPr>
          <a:spLocks noChangeShapeType="1"/>
        </xdr:cNvSpPr>
      </xdr:nvSpPr>
      <xdr:spPr bwMode="auto">
        <a:xfrm>
          <a:off x="3524250" y="6372225"/>
          <a:ext cx="0" cy="571500"/>
        </a:xfrm>
        <a:prstGeom prst="line">
          <a:avLst/>
        </a:prstGeom>
        <a:noFill/>
        <a:ln w="9525">
          <a:solidFill>
            <a:srgbClr val="000000"/>
          </a:solidFill>
          <a:round/>
          <a:headEnd/>
          <a:tailEnd/>
        </a:ln>
      </xdr:spPr>
    </xdr:sp>
    <xdr:clientData/>
  </xdr:twoCellAnchor>
  <xdr:twoCellAnchor>
    <xdr:from>
      <xdr:col>3</xdr:col>
      <xdr:colOff>1104900</xdr:colOff>
      <xdr:row>36</xdr:row>
      <xdr:rowOff>76200</xdr:rowOff>
    </xdr:from>
    <xdr:to>
      <xdr:col>4</xdr:col>
      <xdr:colOff>28575</xdr:colOff>
      <xdr:row>36</xdr:row>
      <xdr:rowOff>76200</xdr:rowOff>
    </xdr:to>
    <xdr:sp macro="" textlink="">
      <xdr:nvSpPr>
        <xdr:cNvPr id="98060" name="Line 64">
          <a:extLst>
            <a:ext uri="{FF2B5EF4-FFF2-40B4-BE49-F238E27FC236}">
              <a16:creationId xmlns:a16="http://schemas.microsoft.com/office/drawing/2014/main" xmlns="" id="{00000000-0008-0000-0200-00000C7F0100}"/>
            </a:ext>
          </a:extLst>
        </xdr:cNvPr>
        <xdr:cNvSpPr>
          <a:spLocks noChangeShapeType="1"/>
        </xdr:cNvSpPr>
      </xdr:nvSpPr>
      <xdr:spPr bwMode="auto">
        <a:xfrm>
          <a:off x="3533775" y="6934200"/>
          <a:ext cx="495300" cy="0"/>
        </a:xfrm>
        <a:prstGeom prst="line">
          <a:avLst/>
        </a:prstGeom>
        <a:noFill/>
        <a:ln w="9525">
          <a:solidFill>
            <a:srgbClr val="000000"/>
          </a:solidFill>
          <a:round/>
          <a:headEnd/>
          <a:tailEnd/>
        </a:ln>
      </xdr:spPr>
    </xdr:sp>
    <xdr:clientData/>
  </xdr:twoCellAnchor>
  <xdr:twoCellAnchor>
    <xdr:from>
      <xdr:col>3</xdr:col>
      <xdr:colOff>1095375</xdr:colOff>
      <xdr:row>34</xdr:row>
      <xdr:rowOff>104775</xdr:rowOff>
    </xdr:from>
    <xdr:to>
      <xdr:col>4</xdr:col>
      <xdr:colOff>28575</xdr:colOff>
      <xdr:row>34</xdr:row>
      <xdr:rowOff>104775</xdr:rowOff>
    </xdr:to>
    <xdr:sp macro="" textlink="">
      <xdr:nvSpPr>
        <xdr:cNvPr id="98061" name="Line 65">
          <a:extLst>
            <a:ext uri="{FF2B5EF4-FFF2-40B4-BE49-F238E27FC236}">
              <a16:creationId xmlns:a16="http://schemas.microsoft.com/office/drawing/2014/main" xmlns="" id="{00000000-0008-0000-0200-00000D7F0100}"/>
            </a:ext>
          </a:extLst>
        </xdr:cNvPr>
        <xdr:cNvSpPr>
          <a:spLocks noChangeShapeType="1"/>
        </xdr:cNvSpPr>
      </xdr:nvSpPr>
      <xdr:spPr bwMode="auto">
        <a:xfrm>
          <a:off x="3524250" y="6581775"/>
          <a:ext cx="504825" cy="0"/>
        </a:xfrm>
        <a:prstGeom prst="line">
          <a:avLst/>
        </a:prstGeom>
        <a:noFill/>
        <a:ln w="9525">
          <a:solidFill>
            <a:srgbClr val="000000"/>
          </a:solidFill>
          <a:round/>
          <a:headEnd/>
          <a:tailEnd/>
        </a:ln>
      </xdr:spPr>
    </xdr:sp>
    <xdr:clientData/>
  </xdr:twoCellAnchor>
  <xdr:twoCellAnchor>
    <xdr:from>
      <xdr:col>3</xdr:col>
      <xdr:colOff>1095375</xdr:colOff>
      <xdr:row>35</xdr:row>
      <xdr:rowOff>85725</xdr:rowOff>
    </xdr:from>
    <xdr:to>
      <xdr:col>4</xdr:col>
      <xdr:colOff>9525</xdr:colOff>
      <xdr:row>35</xdr:row>
      <xdr:rowOff>85725</xdr:rowOff>
    </xdr:to>
    <xdr:sp macro="" textlink="">
      <xdr:nvSpPr>
        <xdr:cNvPr id="98062" name="Line 66">
          <a:extLst>
            <a:ext uri="{FF2B5EF4-FFF2-40B4-BE49-F238E27FC236}">
              <a16:creationId xmlns:a16="http://schemas.microsoft.com/office/drawing/2014/main" xmlns="" id="{00000000-0008-0000-0200-00000E7F0100}"/>
            </a:ext>
          </a:extLst>
        </xdr:cNvPr>
        <xdr:cNvSpPr>
          <a:spLocks noChangeShapeType="1"/>
        </xdr:cNvSpPr>
      </xdr:nvSpPr>
      <xdr:spPr bwMode="auto">
        <a:xfrm>
          <a:off x="3524250" y="6753225"/>
          <a:ext cx="485775" cy="0"/>
        </a:xfrm>
        <a:prstGeom prst="line">
          <a:avLst/>
        </a:prstGeom>
        <a:noFill/>
        <a:ln w="9525">
          <a:solidFill>
            <a:srgbClr val="000000"/>
          </a:solidFill>
          <a:round/>
          <a:headEnd/>
          <a:tailEnd/>
        </a:ln>
      </xdr:spPr>
    </xdr:sp>
    <xdr:clientData/>
  </xdr:twoCellAnchor>
  <xdr:twoCellAnchor>
    <xdr:from>
      <xdr:col>3</xdr:col>
      <xdr:colOff>676275</xdr:colOff>
      <xdr:row>37</xdr:row>
      <xdr:rowOff>104775</xdr:rowOff>
    </xdr:from>
    <xdr:to>
      <xdr:col>4</xdr:col>
      <xdr:colOff>28575</xdr:colOff>
      <xdr:row>37</xdr:row>
      <xdr:rowOff>104775</xdr:rowOff>
    </xdr:to>
    <xdr:sp macro="" textlink="">
      <xdr:nvSpPr>
        <xdr:cNvPr id="98063" name="Line 67">
          <a:extLst>
            <a:ext uri="{FF2B5EF4-FFF2-40B4-BE49-F238E27FC236}">
              <a16:creationId xmlns:a16="http://schemas.microsoft.com/office/drawing/2014/main" xmlns="" id="{00000000-0008-0000-0200-00000F7F0100}"/>
            </a:ext>
          </a:extLst>
        </xdr:cNvPr>
        <xdr:cNvSpPr>
          <a:spLocks noChangeShapeType="1"/>
        </xdr:cNvSpPr>
      </xdr:nvSpPr>
      <xdr:spPr bwMode="auto">
        <a:xfrm>
          <a:off x="3105150" y="7153275"/>
          <a:ext cx="923925" cy="0"/>
        </a:xfrm>
        <a:prstGeom prst="line">
          <a:avLst/>
        </a:prstGeom>
        <a:noFill/>
        <a:ln w="9525">
          <a:solidFill>
            <a:srgbClr val="000000"/>
          </a:solidFill>
          <a:round/>
          <a:headEnd/>
          <a:tailEnd/>
        </a:ln>
      </xdr:spPr>
    </xdr:sp>
    <xdr:clientData/>
  </xdr:twoCellAnchor>
  <xdr:twoCellAnchor>
    <xdr:from>
      <xdr:col>3</xdr:col>
      <xdr:colOff>1104900</xdr:colOff>
      <xdr:row>37</xdr:row>
      <xdr:rowOff>114300</xdr:rowOff>
    </xdr:from>
    <xdr:to>
      <xdr:col>3</xdr:col>
      <xdr:colOff>1114425</xdr:colOff>
      <xdr:row>43</xdr:row>
      <xdr:rowOff>123825</xdr:rowOff>
    </xdr:to>
    <xdr:sp macro="" textlink="">
      <xdr:nvSpPr>
        <xdr:cNvPr id="98064" name="Line 68">
          <a:extLst>
            <a:ext uri="{FF2B5EF4-FFF2-40B4-BE49-F238E27FC236}">
              <a16:creationId xmlns:a16="http://schemas.microsoft.com/office/drawing/2014/main" xmlns="" id="{00000000-0008-0000-0200-0000107F0100}"/>
            </a:ext>
          </a:extLst>
        </xdr:cNvPr>
        <xdr:cNvSpPr>
          <a:spLocks noChangeShapeType="1"/>
        </xdr:cNvSpPr>
      </xdr:nvSpPr>
      <xdr:spPr bwMode="auto">
        <a:xfrm>
          <a:off x="3533775" y="7162800"/>
          <a:ext cx="9525" cy="1152525"/>
        </a:xfrm>
        <a:prstGeom prst="line">
          <a:avLst/>
        </a:prstGeom>
        <a:noFill/>
        <a:ln w="9525">
          <a:solidFill>
            <a:srgbClr val="000000"/>
          </a:solidFill>
          <a:round/>
          <a:headEnd/>
          <a:tailEnd/>
        </a:ln>
      </xdr:spPr>
    </xdr:sp>
    <xdr:clientData/>
  </xdr:twoCellAnchor>
  <xdr:twoCellAnchor>
    <xdr:from>
      <xdr:col>3</xdr:col>
      <xdr:colOff>1114425</xdr:colOff>
      <xdr:row>43</xdr:row>
      <xdr:rowOff>114300</xdr:rowOff>
    </xdr:from>
    <xdr:to>
      <xdr:col>4</xdr:col>
      <xdr:colOff>19050</xdr:colOff>
      <xdr:row>43</xdr:row>
      <xdr:rowOff>114300</xdr:rowOff>
    </xdr:to>
    <xdr:sp macro="" textlink="">
      <xdr:nvSpPr>
        <xdr:cNvPr id="98065" name="Line 69">
          <a:extLst>
            <a:ext uri="{FF2B5EF4-FFF2-40B4-BE49-F238E27FC236}">
              <a16:creationId xmlns:a16="http://schemas.microsoft.com/office/drawing/2014/main" xmlns="" id="{00000000-0008-0000-0200-0000117F0100}"/>
            </a:ext>
          </a:extLst>
        </xdr:cNvPr>
        <xdr:cNvSpPr>
          <a:spLocks noChangeShapeType="1"/>
        </xdr:cNvSpPr>
      </xdr:nvSpPr>
      <xdr:spPr bwMode="auto">
        <a:xfrm>
          <a:off x="3543300" y="8305800"/>
          <a:ext cx="476250" cy="0"/>
        </a:xfrm>
        <a:prstGeom prst="line">
          <a:avLst/>
        </a:prstGeom>
        <a:noFill/>
        <a:ln w="9525">
          <a:solidFill>
            <a:srgbClr val="000000"/>
          </a:solidFill>
          <a:round/>
          <a:headEnd/>
          <a:tailEnd/>
        </a:ln>
      </xdr:spPr>
    </xdr:sp>
    <xdr:clientData/>
  </xdr:twoCellAnchor>
  <xdr:twoCellAnchor>
    <xdr:from>
      <xdr:col>3</xdr:col>
      <xdr:colOff>1104900</xdr:colOff>
      <xdr:row>38</xdr:row>
      <xdr:rowOff>114300</xdr:rowOff>
    </xdr:from>
    <xdr:to>
      <xdr:col>4</xdr:col>
      <xdr:colOff>38100</xdr:colOff>
      <xdr:row>38</xdr:row>
      <xdr:rowOff>114300</xdr:rowOff>
    </xdr:to>
    <xdr:sp macro="" textlink="">
      <xdr:nvSpPr>
        <xdr:cNvPr id="98066" name="Line 70">
          <a:extLst>
            <a:ext uri="{FF2B5EF4-FFF2-40B4-BE49-F238E27FC236}">
              <a16:creationId xmlns:a16="http://schemas.microsoft.com/office/drawing/2014/main" xmlns="" id="{00000000-0008-0000-0200-0000127F0100}"/>
            </a:ext>
          </a:extLst>
        </xdr:cNvPr>
        <xdr:cNvSpPr>
          <a:spLocks noChangeShapeType="1"/>
        </xdr:cNvSpPr>
      </xdr:nvSpPr>
      <xdr:spPr bwMode="auto">
        <a:xfrm>
          <a:off x="3533775" y="7353300"/>
          <a:ext cx="504825" cy="0"/>
        </a:xfrm>
        <a:prstGeom prst="line">
          <a:avLst/>
        </a:prstGeom>
        <a:noFill/>
        <a:ln w="9525">
          <a:solidFill>
            <a:srgbClr val="000000"/>
          </a:solidFill>
          <a:round/>
          <a:headEnd/>
          <a:tailEnd/>
        </a:ln>
      </xdr:spPr>
    </xdr:sp>
    <xdr:clientData/>
  </xdr:twoCellAnchor>
  <xdr:twoCellAnchor>
    <xdr:from>
      <xdr:col>3</xdr:col>
      <xdr:colOff>1114425</xdr:colOff>
      <xdr:row>39</xdr:row>
      <xdr:rowOff>95250</xdr:rowOff>
    </xdr:from>
    <xdr:to>
      <xdr:col>4</xdr:col>
      <xdr:colOff>9525</xdr:colOff>
      <xdr:row>39</xdr:row>
      <xdr:rowOff>95250</xdr:rowOff>
    </xdr:to>
    <xdr:sp macro="" textlink="">
      <xdr:nvSpPr>
        <xdr:cNvPr id="98067" name="Line 71">
          <a:extLst>
            <a:ext uri="{FF2B5EF4-FFF2-40B4-BE49-F238E27FC236}">
              <a16:creationId xmlns:a16="http://schemas.microsoft.com/office/drawing/2014/main" xmlns="" id="{00000000-0008-0000-0200-0000137F0100}"/>
            </a:ext>
          </a:extLst>
        </xdr:cNvPr>
        <xdr:cNvSpPr>
          <a:spLocks noChangeShapeType="1"/>
        </xdr:cNvSpPr>
      </xdr:nvSpPr>
      <xdr:spPr bwMode="auto">
        <a:xfrm>
          <a:off x="3543300" y="7524750"/>
          <a:ext cx="466725" cy="0"/>
        </a:xfrm>
        <a:prstGeom prst="line">
          <a:avLst/>
        </a:prstGeom>
        <a:noFill/>
        <a:ln w="9525">
          <a:solidFill>
            <a:srgbClr val="000000"/>
          </a:solidFill>
          <a:round/>
          <a:headEnd/>
          <a:tailEnd/>
        </a:ln>
      </xdr:spPr>
    </xdr:sp>
    <xdr:clientData/>
  </xdr:twoCellAnchor>
  <xdr:twoCellAnchor>
    <xdr:from>
      <xdr:col>3</xdr:col>
      <xdr:colOff>1114425</xdr:colOff>
      <xdr:row>40</xdr:row>
      <xdr:rowOff>85725</xdr:rowOff>
    </xdr:from>
    <xdr:to>
      <xdr:col>4</xdr:col>
      <xdr:colOff>38100</xdr:colOff>
      <xdr:row>40</xdr:row>
      <xdr:rowOff>85725</xdr:rowOff>
    </xdr:to>
    <xdr:sp macro="" textlink="">
      <xdr:nvSpPr>
        <xdr:cNvPr id="98068" name="Line 73">
          <a:extLst>
            <a:ext uri="{FF2B5EF4-FFF2-40B4-BE49-F238E27FC236}">
              <a16:creationId xmlns:a16="http://schemas.microsoft.com/office/drawing/2014/main" xmlns="" id="{00000000-0008-0000-0200-0000147F0100}"/>
            </a:ext>
          </a:extLst>
        </xdr:cNvPr>
        <xdr:cNvSpPr>
          <a:spLocks noChangeShapeType="1"/>
        </xdr:cNvSpPr>
      </xdr:nvSpPr>
      <xdr:spPr bwMode="auto">
        <a:xfrm>
          <a:off x="3543300" y="7705725"/>
          <a:ext cx="495300" cy="0"/>
        </a:xfrm>
        <a:prstGeom prst="line">
          <a:avLst/>
        </a:prstGeom>
        <a:noFill/>
        <a:ln w="9525">
          <a:solidFill>
            <a:srgbClr val="000000"/>
          </a:solidFill>
          <a:round/>
          <a:headEnd/>
          <a:tailEnd/>
        </a:ln>
      </xdr:spPr>
    </xdr:sp>
    <xdr:clientData/>
  </xdr:twoCellAnchor>
  <xdr:twoCellAnchor>
    <xdr:from>
      <xdr:col>3</xdr:col>
      <xdr:colOff>1104900</xdr:colOff>
      <xdr:row>41</xdr:row>
      <xdr:rowOff>85725</xdr:rowOff>
    </xdr:from>
    <xdr:to>
      <xdr:col>4</xdr:col>
      <xdr:colOff>0</xdr:colOff>
      <xdr:row>41</xdr:row>
      <xdr:rowOff>85725</xdr:rowOff>
    </xdr:to>
    <xdr:sp macro="" textlink="">
      <xdr:nvSpPr>
        <xdr:cNvPr id="98069" name="Line 74">
          <a:extLst>
            <a:ext uri="{FF2B5EF4-FFF2-40B4-BE49-F238E27FC236}">
              <a16:creationId xmlns:a16="http://schemas.microsoft.com/office/drawing/2014/main" xmlns="" id="{00000000-0008-0000-0200-0000157F0100}"/>
            </a:ext>
          </a:extLst>
        </xdr:cNvPr>
        <xdr:cNvSpPr>
          <a:spLocks noChangeShapeType="1"/>
        </xdr:cNvSpPr>
      </xdr:nvSpPr>
      <xdr:spPr bwMode="auto">
        <a:xfrm>
          <a:off x="3533775" y="7896225"/>
          <a:ext cx="466725" cy="0"/>
        </a:xfrm>
        <a:prstGeom prst="line">
          <a:avLst/>
        </a:prstGeom>
        <a:noFill/>
        <a:ln w="9525">
          <a:solidFill>
            <a:srgbClr val="000000"/>
          </a:solidFill>
          <a:round/>
          <a:headEnd/>
          <a:tailEnd/>
        </a:ln>
      </xdr:spPr>
    </xdr:sp>
    <xdr:clientData/>
  </xdr:twoCellAnchor>
  <xdr:twoCellAnchor>
    <xdr:from>
      <xdr:col>3</xdr:col>
      <xdr:colOff>1114425</xdr:colOff>
      <xdr:row>42</xdr:row>
      <xdr:rowOff>95250</xdr:rowOff>
    </xdr:from>
    <xdr:to>
      <xdr:col>4</xdr:col>
      <xdr:colOff>9525</xdr:colOff>
      <xdr:row>42</xdr:row>
      <xdr:rowOff>95250</xdr:rowOff>
    </xdr:to>
    <xdr:sp macro="" textlink="">
      <xdr:nvSpPr>
        <xdr:cNvPr id="98070" name="Line 75">
          <a:extLst>
            <a:ext uri="{FF2B5EF4-FFF2-40B4-BE49-F238E27FC236}">
              <a16:creationId xmlns:a16="http://schemas.microsoft.com/office/drawing/2014/main" xmlns="" id="{00000000-0008-0000-0200-0000167F0100}"/>
            </a:ext>
          </a:extLst>
        </xdr:cNvPr>
        <xdr:cNvSpPr>
          <a:spLocks noChangeShapeType="1"/>
        </xdr:cNvSpPr>
      </xdr:nvSpPr>
      <xdr:spPr bwMode="auto">
        <a:xfrm>
          <a:off x="3543300" y="8096250"/>
          <a:ext cx="466725" cy="0"/>
        </a:xfrm>
        <a:prstGeom prst="line">
          <a:avLst/>
        </a:prstGeom>
        <a:noFill/>
        <a:ln w="9525">
          <a:solidFill>
            <a:srgbClr val="000000"/>
          </a:solidFill>
          <a:round/>
          <a:headEnd/>
          <a:tailEnd/>
        </a:ln>
      </xdr:spPr>
    </xdr:sp>
    <xdr:clientData/>
  </xdr:twoCellAnchor>
  <xdr:twoCellAnchor>
    <xdr:from>
      <xdr:col>3</xdr:col>
      <xdr:colOff>666750</xdr:colOff>
      <xdr:row>44</xdr:row>
      <xdr:rowOff>85725</xdr:rowOff>
    </xdr:from>
    <xdr:to>
      <xdr:col>4</xdr:col>
      <xdr:colOff>9525</xdr:colOff>
      <xdr:row>44</xdr:row>
      <xdr:rowOff>85725</xdr:rowOff>
    </xdr:to>
    <xdr:sp macro="" textlink="">
      <xdr:nvSpPr>
        <xdr:cNvPr id="98071" name="Line 76">
          <a:extLst>
            <a:ext uri="{FF2B5EF4-FFF2-40B4-BE49-F238E27FC236}">
              <a16:creationId xmlns:a16="http://schemas.microsoft.com/office/drawing/2014/main" xmlns="" id="{00000000-0008-0000-0200-0000177F0100}"/>
            </a:ext>
          </a:extLst>
        </xdr:cNvPr>
        <xdr:cNvSpPr>
          <a:spLocks noChangeShapeType="1"/>
        </xdr:cNvSpPr>
      </xdr:nvSpPr>
      <xdr:spPr bwMode="auto">
        <a:xfrm>
          <a:off x="3095625" y="8467725"/>
          <a:ext cx="914400" cy="0"/>
        </a:xfrm>
        <a:prstGeom prst="line">
          <a:avLst/>
        </a:prstGeom>
        <a:noFill/>
        <a:ln w="9525">
          <a:solidFill>
            <a:srgbClr val="000000"/>
          </a:solidFill>
          <a:round/>
          <a:headEnd/>
          <a:tailEnd/>
        </a:ln>
      </xdr:spPr>
    </xdr:sp>
    <xdr:clientData/>
  </xdr:twoCellAnchor>
  <xdr:twoCellAnchor>
    <xdr:from>
      <xdr:col>3</xdr:col>
      <xdr:colOff>1114425</xdr:colOff>
      <xdr:row>44</xdr:row>
      <xdr:rowOff>95250</xdr:rowOff>
    </xdr:from>
    <xdr:to>
      <xdr:col>3</xdr:col>
      <xdr:colOff>1114425</xdr:colOff>
      <xdr:row>45</xdr:row>
      <xdr:rowOff>104775</xdr:rowOff>
    </xdr:to>
    <xdr:sp macro="" textlink="">
      <xdr:nvSpPr>
        <xdr:cNvPr id="98072" name="Line 77">
          <a:extLst>
            <a:ext uri="{FF2B5EF4-FFF2-40B4-BE49-F238E27FC236}">
              <a16:creationId xmlns:a16="http://schemas.microsoft.com/office/drawing/2014/main" xmlns="" id="{00000000-0008-0000-0200-0000187F0100}"/>
            </a:ext>
          </a:extLst>
        </xdr:cNvPr>
        <xdr:cNvSpPr>
          <a:spLocks noChangeShapeType="1"/>
        </xdr:cNvSpPr>
      </xdr:nvSpPr>
      <xdr:spPr bwMode="auto">
        <a:xfrm>
          <a:off x="3543300" y="8477250"/>
          <a:ext cx="0" cy="200025"/>
        </a:xfrm>
        <a:prstGeom prst="line">
          <a:avLst/>
        </a:prstGeom>
        <a:noFill/>
        <a:ln w="9525">
          <a:solidFill>
            <a:srgbClr val="000000"/>
          </a:solidFill>
          <a:round/>
          <a:headEnd/>
          <a:tailEnd/>
        </a:ln>
      </xdr:spPr>
    </xdr:sp>
    <xdr:clientData/>
  </xdr:twoCellAnchor>
  <xdr:twoCellAnchor>
    <xdr:from>
      <xdr:col>3</xdr:col>
      <xdr:colOff>1114425</xdr:colOff>
      <xdr:row>45</xdr:row>
      <xdr:rowOff>104775</xdr:rowOff>
    </xdr:from>
    <xdr:to>
      <xdr:col>4</xdr:col>
      <xdr:colOff>19050</xdr:colOff>
      <xdr:row>45</xdr:row>
      <xdr:rowOff>104775</xdr:rowOff>
    </xdr:to>
    <xdr:sp macro="" textlink="">
      <xdr:nvSpPr>
        <xdr:cNvPr id="98073" name="Line 78">
          <a:extLst>
            <a:ext uri="{FF2B5EF4-FFF2-40B4-BE49-F238E27FC236}">
              <a16:creationId xmlns:a16="http://schemas.microsoft.com/office/drawing/2014/main" xmlns="" id="{00000000-0008-0000-0200-0000197F0100}"/>
            </a:ext>
          </a:extLst>
        </xdr:cNvPr>
        <xdr:cNvSpPr>
          <a:spLocks noChangeShapeType="1"/>
        </xdr:cNvSpPr>
      </xdr:nvSpPr>
      <xdr:spPr bwMode="auto">
        <a:xfrm>
          <a:off x="3543300" y="8677275"/>
          <a:ext cx="476250" cy="0"/>
        </a:xfrm>
        <a:prstGeom prst="line">
          <a:avLst/>
        </a:prstGeom>
        <a:noFill/>
        <a:ln w="9525">
          <a:solidFill>
            <a:srgbClr val="000000"/>
          </a:solidFill>
          <a:round/>
          <a:headEnd/>
          <a:tailEnd/>
        </a:ln>
      </xdr:spPr>
    </xdr:sp>
    <xdr:clientData/>
  </xdr:twoCellAnchor>
  <xdr:twoCellAnchor>
    <xdr:from>
      <xdr:col>3</xdr:col>
      <xdr:colOff>723900</xdr:colOff>
      <xdr:row>50</xdr:row>
      <xdr:rowOff>95250</xdr:rowOff>
    </xdr:from>
    <xdr:to>
      <xdr:col>4</xdr:col>
      <xdr:colOff>19050</xdr:colOff>
      <xdr:row>50</xdr:row>
      <xdr:rowOff>95250</xdr:rowOff>
    </xdr:to>
    <xdr:sp macro="" textlink="">
      <xdr:nvSpPr>
        <xdr:cNvPr id="98074" name="Line 79">
          <a:extLst>
            <a:ext uri="{FF2B5EF4-FFF2-40B4-BE49-F238E27FC236}">
              <a16:creationId xmlns:a16="http://schemas.microsoft.com/office/drawing/2014/main" xmlns="" id="{00000000-0008-0000-0200-00001A7F0100}"/>
            </a:ext>
          </a:extLst>
        </xdr:cNvPr>
        <xdr:cNvSpPr>
          <a:spLocks noChangeShapeType="1"/>
        </xdr:cNvSpPr>
      </xdr:nvSpPr>
      <xdr:spPr bwMode="auto">
        <a:xfrm>
          <a:off x="3152775" y="9620250"/>
          <a:ext cx="866775" cy="0"/>
        </a:xfrm>
        <a:prstGeom prst="line">
          <a:avLst/>
        </a:prstGeom>
        <a:noFill/>
        <a:ln w="9525">
          <a:solidFill>
            <a:srgbClr val="000000"/>
          </a:solidFill>
          <a:round/>
          <a:headEnd/>
          <a:tailEnd/>
        </a:ln>
      </xdr:spPr>
    </xdr:sp>
    <xdr:clientData/>
  </xdr:twoCellAnchor>
  <xdr:twoCellAnchor>
    <xdr:from>
      <xdr:col>3</xdr:col>
      <xdr:colOff>1085850</xdr:colOff>
      <xdr:row>50</xdr:row>
      <xdr:rowOff>104775</xdr:rowOff>
    </xdr:from>
    <xdr:to>
      <xdr:col>3</xdr:col>
      <xdr:colOff>1085850</xdr:colOff>
      <xdr:row>52</xdr:row>
      <xdr:rowOff>114300</xdr:rowOff>
    </xdr:to>
    <xdr:sp macro="" textlink="">
      <xdr:nvSpPr>
        <xdr:cNvPr id="98075" name="Line 80">
          <a:extLst>
            <a:ext uri="{FF2B5EF4-FFF2-40B4-BE49-F238E27FC236}">
              <a16:creationId xmlns:a16="http://schemas.microsoft.com/office/drawing/2014/main" xmlns="" id="{00000000-0008-0000-0200-00001B7F0100}"/>
            </a:ext>
          </a:extLst>
        </xdr:cNvPr>
        <xdr:cNvSpPr>
          <a:spLocks noChangeShapeType="1"/>
        </xdr:cNvSpPr>
      </xdr:nvSpPr>
      <xdr:spPr bwMode="auto">
        <a:xfrm>
          <a:off x="3514725" y="9629775"/>
          <a:ext cx="0" cy="390525"/>
        </a:xfrm>
        <a:prstGeom prst="line">
          <a:avLst/>
        </a:prstGeom>
        <a:noFill/>
        <a:ln w="9525">
          <a:solidFill>
            <a:srgbClr val="000000"/>
          </a:solidFill>
          <a:round/>
          <a:headEnd/>
          <a:tailEnd/>
        </a:ln>
      </xdr:spPr>
    </xdr:sp>
    <xdr:clientData/>
  </xdr:twoCellAnchor>
  <xdr:twoCellAnchor>
    <xdr:from>
      <xdr:col>3</xdr:col>
      <xdr:colOff>1095375</xdr:colOff>
      <xdr:row>51</xdr:row>
      <xdr:rowOff>95250</xdr:rowOff>
    </xdr:from>
    <xdr:to>
      <xdr:col>4</xdr:col>
      <xdr:colOff>28575</xdr:colOff>
      <xdr:row>51</xdr:row>
      <xdr:rowOff>95250</xdr:rowOff>
    </xdr:to>
    <xdr:sp macro="" textlink="">
      <xdr:nvSpPr>
        <xdr:cNvPr id="98076" name="Line 81">
          <a:extLst>
            <a:ext uri="{FF2B5EF4-FFF2-40B4-BE49-F238E27FC236}">
              <a16:creationId xmlns:a16="http://schemas.microsoft.com/office/drawing/2014/main" xmlns="" id="{00000000-0008-0000-0200-00001C7F0100}"/>
            </a:ext>
          </a:extLst>
        </xdr:cNvPr>
        <xdr:cNvSpPr>
          <a:spLocks noChangeShapeType="1"/>
        </xdr:cNvSpPr>
      </xdr:nvSpPr>
      <xdr:spPr bwMode="auto">
        <a:xfrm>
          <a:off x="3524250" y="9810750"/>
          <a:ext cx="504825" cy="0"/>
        </a:xfrm>
        <a:prstGeom prst="line">
          <a:avLst/>
        </a:prstGeom>
        <a:noFill/>
        <a:ln w="9525">
          <a:solidFill>
            <a:srgbClr val="000000"/>
          </a:solidFill>
          <a:round/>
          <a:headEnd/>
          <a:tailEnd/>
        </a:ln>
      </xdr:spPr>
    </xdr:sp>
    <xdr:clientData/>
  </xdr:twoCellAnchor>
  <xdr:twoCellAnchor>
    <xdr:from>
      <xdr:col>3</xdr:col>
      <xdr:colOff>1085850</xdr:colOff>
      <xdr:row>52</xdr:row>
      <xdr:rowOff>104775</xdr:rowOff>
    </xdr:from>
    <xdr:to>
      <xdr:col>4</xdr:col>
      <xdr:colOff>19050</xdr:colOff>
      <xdr:row>52</xdr:row>
      <xdr:rowOff>104775</xdr:rowOff>
    </xdr:to>
    <xdr:sp macro="" textlink="">
      <xdr:nvSpPr>
        <xdr:cNvPr id="98077" name="Line 83">
          <a:extLst>
            <a:ext uri="{FF2B5EF4-FFF2-40B4-BE49-F238E27FC236}">
              <a16:creationId xmlns:a16="http://schemas.microsoft.com/office/drawing/2014/main" xmlns="" id="{00000000-0008-0000-0200-00001D7F0100}"/>
            </a:ext>
          </a:extLst>
        </xdr:cNvPr>
        <xdr:cNvSpPr>
          <a:spLocks noChangeShapeType="1"/>
        </xdr:cNvSpPr>
      </xdr:nvSpPr>
      <xdr:spPr bwMode="auto">
        <a:xfrm>
          <a:off x="3514725" y="10010775"/>
          <a:ext cx="504825" cy="0"/>
        </a:xfrm>
        <a:prstGeom prst="line">
          <a:avLst/>
        </a:prstGeom>
        <a:noFill/>
        <a:ln w="9525">
          <a:solidFill>
            <a:srgbClr val="000000"/>
          </a:solidFill>
          <a:round/>
          <a:headEnd/>
          <a:tailEnd/>
        </a:ln>
      </xdr:spPr>
    </xdr:sp>
    <xdr:clientData/>
  </xdr:twoCellAnchor>
  <xdr:twoCellAnchor>
    <xdr:from>
      <xdr:col>6</xdr:col>
      <xdr:colOff>609600</xdr:colOff>
      <xdr:row>5</xdr:row>
      <xdr:rowOff>95250</xdr:rowOff>
    </xdr:from>
    <xdr:to>
      <xdr:col>8</xdr:col>
      <xdr:colOff>19050</xdr:colOff>
      <xdr:row>5</xdr:row>
      <xdr:rowOff>95250</xdr:rowOff>
    </xdr:to>
    <xdr:sp macro="" textlink="">
      <xdr:nvSpPr>
        <xdr:cNvPr id="98078" name="Line 84">
          <a:extLst>
            <a:ext uri="{FF2B5EF4-FFF2-40B4-BE49-F238E27FC236}">
              <a16:creationId xmlns:a16="http://schemas.microsoft.com/office/drawing/2014/main" xmlns="" id="{00000000-0008-0000-0200-00001E7F0100}"/>
            </a:ext>
          </a:extLst>
        </xdr:cNvPr>
        <xdr:cNvSpPr>
          <a:spLocks noChangeShapeType="1"/>
        </xdr:cNvSpPr>
      </xdr:nvSpPr>
      <xdr:spPr bwMode="auto">
        <a:xfrm>
          <a:off x="6772275" y="1047750"/>
          <a:ext cx="609600" cy="0"/>
        </a:xfrm>
        <a:prstGeom prst="line">
          <a:avLst/>
        </a:prstGeom>
        <a:noFill/>
        <a:ln w="9525">
          <a:solidFill>
            <a:srgbClr val="000000"/>
          </a:solidFill>
          <a:round/>
          <a:headEnd/>
          <a:tailEnd/>
        </a:ln>
      </xdr:spPr>
    </xdr:sp>
    <xdr:clientData/>
  </xdr:twoCellAnchor>
  <xdr:twoCellAnchor>
    <xdr:from>
      <xdr:col>7</xdr:col>
      <xdr:colOff>19050</xdr:colOff>
      <xdr:row>5</xdr:row>
      <xdr:rowOff>104775</xdr:rowOff>
    </xdr:from>
    <xdr:to>
      <xdr:col>7</xdr:col>
      <xdr:colOff>19050</xdr:colOff>
      <xdr:row>16</xdr:row>
      <xdr:rowOff>85725</xdr:rowOff>
    </xdr:to>
    <xdr:sp macro="" textlink="">
      <xdr:nvSpPr>
        <xdr:cNvPr id="98079" name="Line 85">
          <a:extLst>
            <a:ext uri="{FF2B5EF4-FFF2-40B4-BE49-F238E27FC236}">
              <a16:creationId xmlns:a16="http://schemas.microsoft.com/office/drawing/2014/main" xmlns="" id="{00000000-0008-0000-0200-00001F7F0100}"/>
            </a:ext>
          </a:extLst>
        </xdr:cNvPr>
        <xdr:cNvSpPr>
          <a:spLocks noChangeShapeType="1"/>
        </xdr:cNvSpPr>
      </xdr:nvSpPr>
      <xdr:spPr bwMode="auto">
        <a:xfrm>
          <a:off x="6915150" y="1057275"/>
          <a:ext cx="0" cy="2076450"/>
        </a:xfrm>
        <a:prstGeom prst="line">
          <a:avLst/>
        </a:prstGeom>
        <a:noFill/>
        <a:ln w="9525">
          <a:solidFill>
            <a:srgbClr val="000000"/>
          </a:solidFill>
          <a:round/>
          <a:headEnd/>
          <a:tailEnd/>
        </a:ln>
      </xdr:spPr>
    </xdr:sp>
    <xdr:clientData/>
  </xdr:twoCellAnchor>
  <xdr:twoCellAnchor>
    <xdr:from>
      <xdr:col>7</xdr:col>
      <xdr:colOff>28575</xdr:colOff>
      <xdr:row>16</xdr:row>
      <xdr:rowOff>85725</xdr:rowOff>
    </xdr:from>
    <xdr:to>
      <xdr:col>8</xdr:col>
      <xdr:colOff>9525</xdr:colOff>
      <xdr:row>16</xdr:row>
      <xdr:rowOff>85725</xdr:rowOff>
    </xdr:to>
    <xdr:sp macro="" textlink="">
      <xdr:nvSpPr>
        <xdr:cNvPr id="98080" name="Line 86">
          <a:extLst>
            <a:ext uri="{FF2B5EF4-FFF2-40B4-BE49-F238E27FC236}">
              <a16:creationId xmlns:a16="http://schemas.microsoft.com/office/drawing/2014/main" xmlns="" id="{00000000-0008-0000-0200-0000207F0100}"/>
            </a:ext>
          </a:extLst>
        </xdr:cNvPr>
        <xdr:cNvSpPr>
          <a:spLocks noChangeShapeType="1"/>
        </xdr:cNvSpPr>
      </xdr:nvSpPr>
      <xdr:spPr bwMode="auto">
        <a:xfrm>
          <a:off x="6924675" y="3133725"/>
          <a:ext cx="447675" cy="0"/>
        </a:xfrm>
        <a:prstGeom prst="line">
          <a:avLst/>
        </a:prstGeom>
        <a:noFill/>
        <a:ln w="9525">
          <a:solidFill>
            <a:srgbClr val="000000"/>
          </a:solidFill>
          <a:round/>
          <a:headEnd/>
          <a:tailEnd/>
        </a:ln>
      </xdr:spPr>
    </xdr:sp>
    <xdr:clientData/>
  </xdr:twoCellAnchor>
  <xdr:twoCellAnchor>
    <xdr:from>
      <xdr:col>7</xdr:col>
      <xdr:colOff>19050</xdr:colOff>
      <xdr:row>6</xdr:row>
      <xdr:rowOff>104775</xdr:rowOff>
    </xdr:from>
    <xdr:to>
      <xdr:col>8</xdr:col>
      <xdr:colOff>19050</xdr:colOff>
      <xdr:row>6</xdr:row>
      <xdr:rowOff>104775</xdr:rowOff>
    </xdr:to>
    <xdr:sp macro="" textlink="">
      <xdr:nvSpPr>
        <xdr:cNvPr id="98081" name="Line 87">
          <a:extLst>
            <a:ext uri="{FF2B5EF4-FFF2-40B4-BE49-F238E27FC236}">
              <a16:creationId xmlns:a16="http://schemas.microsoft.com/office/drawing/2014/main" xmlns="" id="{00000000-0008-0000-0200-0000217F0100}"/>
            </a:ext>
          </a:extLst>
        </xdr:cNvPr>
        <xdr:cNvSpPr>
          <a:spLocks noChangeShapeType="1"/>
        </xdr:cNvSpPr>
      </xdr:nvSpPr>
      <xdr:spPr bwMode="auto">
        <a:xfrm>
          <a:off x="6915150" y="1247775"/>
          <a:ext cx="466725" cy="0"/>
        </a:xfrm>
        <a:prstGeom prst="line">
          <a:avLst/>
        </a:prstGeom>
        <a:noFill/>
        <a:ln w="9525">
          <a:solidFill>
            <a:srgbClr val="000000"/>
          </a:solidFill>
          <a:round/>
          <a:headEnd/>
          <a:tailEnd/>
        </a:ln>
      </xdr:spPr>
    </xdr:sp>
    <xdr:clientData/>
  </xdr:twoCellAnchor>
  <xdr:twoCellAnchor>
    <xdr:from>
      <xdr:col>7</xdr:col>
      <xdr:colOff>28575</xdr:colOff>
      <xdr:row>7</xdr:row>
      <xdr:rowOff>95250</xdr:rowOff>
    </xdr:from>
    <xdr:to>
      <xdr:col>8</xdr:col>
      <xdr:colOff>19050</xdr:colOff>
      <xdr:row>7</xdr:row>
      <xdr:rowOff>95250</xdr:rowOff>
    </xdr:to>
    <xdr:sp macro="" textlink="">
      <xdr:nvSpPr>
        <xdr:cNvPr id="98082" name="Line 89">
          <a:extLst>
            <a:ext uri="{FF2B5EF4-FFF2-40B4-BE49-F238E27FC236}">
              <a16:creationId xmlns:a16="http://schemas.microsoft.com/office/drawing/2014/main" xmlns="" id="{00000000-0008-0000-0200-0000227F0100}"/>
            </a:ext>
          </a:extLst>
        </xdr:cNvPr>
        <xdr:cNvSpPr>
          <a:spLocks noChangeShapeType="1"/>
        </xdr:cNvSpPr>
      </xdr:nvSpPr>
      <xdr:spPr bwMode="auto">
        <a:xfrm>
          <a:off x="6924675" y="1428750"/>
          <a:ext cx="457200" cy="0"/>
        </a:xfrm>
        <a:prstGeom prst="line">
          <a:avLst/>
        </a:prstGeom>
        <a:noFill/>
        <a:ln w="9525">
          <a:solidFill>
            <a:srgbClr val="000000"/>
          </a:solidFill>
          <a:round/>
          <a:headEnd/>
          <a:tailEnd/>
        </a:ln>
      </xdr:spPr>
    </xdr:sp>
    <xdr:clientData/>
  </xdr:twoCellAnchor>
  <xdr:twoCellAnchor>
    <xdr:from>
      <xdr:col>7</xdr:col>
      <xdr:colOff>28575</xdr:colOff>
      <xdr:row>8</xdr:row>
      <xdr:rowOff>95250</xdr:rowOff>
    </xdr:from>
    <xdr:to>
      <xdr:col>8</xdr:col>
      <xdr:colOff>0</xdr:colOff>
      <xdr:row>8</xdr:row>
      <xdr:rowOff>95250</xdr:rowOff>
    </xdr:to>
    <xdr:sp macro="" textlink="">
      <xdr:nvSpPr>
        <xdr:cNvPr id="98083" name="Line 90">
          <a:extLst>
            <a:ext uri="{FF2B5EF4-FFF2-40B4-BE49-F238E27FC236}">
              <a16:creationId xmlns:a16="http://schemas.microsoft.com/office/drawing/2014/main" xmlns="" id="{00000000-0008-0000-0200-0000237F0100}"/>
            </a:ext>
          </a:extLst>
        </xdr:cNvPr>
        <xdr:cNvSpPr>
          <a:spLocks noChangeShapeType="1"/>
        </xdr:cNvSpPr>
      </xdr:nvSpPr>
      <xdr:spPr bwMode="auto">
        <a:xfrm>
          <a:off x="6924675" y="1619250"/>
          <a:ext cx="438150" cy="0"/>
        </a:xfrm>
        <a:prstGeom prst="line">
          <a:avLst/>
        </a:prstGeom>
        <a:noFill/>
        <a:ln w="9525">
          <a:solidFill>
            <a:srgbClr val="000000"/>
          </a:solidFill>
          <a:round/>
          <a:headEnd/>
          <a:tailEnd/>
        </a:ln>
      </xdr:spPr>
    </xdr:sp>
    <xdr:clientData/>
  </xdr:twoCellAnchor>
  <xdr:twoCellAnchor>
    <xdr:from>
      <xdr:col>7</xdr:col>
      <xdr:colOff>28575</xdr:colOff>
      <xdr:row>9</xdr:row>
      <xdr:rowOff>114300</xdr:rowOff>
    </xdr:from>
    <xdr:to>
      <xdr:col>8</xdr:col>
      <xdr:colOff>9525</xdr:colOff>
      <xdr:row>9</xdr:row>
      <xdr:rowOff>114300</xdr:rowOff>
    </xdr:to>
    <xdr:sp macro="" textlink="">
      <xdr:nvSpPr>
        <xdr:cNvPr id="98084" name="Line 91">
          <a:extLst>
            <a:ext uri="{FF2B5EF4-FFF2-40B4-BE49-F238E27FC236}">
              <a16:creationId xmlns:a16="http://schemas.microsoft.com/office/drawing/2014/main" xmlns="" id="{00000000-0008-0000-0200-0000247F0100}"/>
            </a:ext>
          </a:extLst>
        </xdr:cNvPr>
        <xdr:cNvSpPr>
          <a:spLocks noChangeShapeType="1"/>
        </xdr:cNvSpPr>
      </xdr:nvSpPr>
      <xdr:spPr bwMode="auto">
        <a:xfrm>
          <a:off x="6924675" y="1828800"/>
          <a:ext cx="447675" cy="0"/>
        </a:xfrm>
        <a:prstGeom prst="line">
          <a:avLst/>
        </a:prstGeom>
        <a:noFill/>
        <a:ln w="9525">
          <a:solidFill>
            <a:srgbClr val="000000"/>
          </a:solidFill>
          <a:round/>
          <a:headEnd/>
          <a:tailEnd/>
        </a:ln>
      </xdr:spPr>
    </xdr:sp>
    <xdr:clientData/>
  </xdr:twoCellAnchor>
  <xdr:twoCellAnchor>
    <xdr:from>
      <xdr:col>7</xdr:col>
      <xdr:colOff>19050</xdr:colOff>
      <xdr:row>10</xdr:row>
      <xdr:rowOff>85725</xdr:rowOff>
    </xdr:from>
    <xdr:to>
      <xdr:col>8</xdr:col>
      <xdr:colOff>19050</xdr:colOff>
      <xdr:row>10</xdr:row>
      <xdr:rowOff>85725</xdr:rowOff>
    </xdr:to>
    <xdr:sp macro="" textlink="">
      <xdr:nvSpPr>
        <xdr:cNvPr id="98085" name="Line 92">
          <a:extLst>
            <a:ext uri="{FF2B5EF4-FFF2-40B4-BE49-F238E27FC236}">
              <a16:creationId xmlns:a16="http://schemas.microsoft.com/office/drawing/2014/main" xmlns="" id="{00000000-0008-0000-0200-0000257F0100}"/>
            </a:ext>
          </a:extLst>
        </xdr:cNvPr>
        <xdr:cNvSpPr>
          <a:spLocks noChangeShapeType="1"/>
        </xdr:cNvSpPr>
      </xdr:nvSpPr>
      <xdr:spPr bwMode="auto">
        <a:xfrm>
          <a:off x="6915150" y="1990725"/>
          <a:ext cx="466725" cy="0"/>
        </a:xfrm>
        <a:prstGeom prst="line">
          <a:avLst/>
        </a:prstGeom>
        <a:noFill/>
        <a:ln w="9525">
          <a:solidFill>
            <a:srgbClr val="000000"/>
          </a:solidFill>
          <a:round/>
          <a:headEnd/>
          <a:tailEnd/>
        </a:ln>
      </xdr:spPr>
    </xdr:sp>
    <xdr:clientData/>
  </xdr:twoCellAnchor>
  <xdr:twoCellAnchor>
    <xdr:from>
      <xdr:col>7</xdr:col>
      <xdr:colOff>19050</xdr:colOff>
      <xdr:row>11</xdr:row>
      <xdr:rowOff>85725</xdr:rowOff>
    </xdr:from>
    <xdr:to>
      <xdr:col>8</xdr:col>
      <xdr:colOff>38100</xdr:colOff>
      <xdr:row>11</xdr:row>
      <xdr:rowOff>85725</xdr:rowOff>
    </xdr:to>
    <xdr:sp macro="" textlink="">
      <xdr:nvSpPr>
        <xdr:cNvPr id="98086" name="Line 93">
          <a:extLst>
            <a:ext uri="{FF2B5EF4-FFF2-40B4-BE49-F238E27FC236}">
              <a16:creationId xmlns:a16="http://schemas.microsoft.com/office/drawing/2014/main" xmlns="" id="{00000000-0008-0000-0200-0000267F0100}"/>
            </a:ext>
          </a:extLst>
        </xdr:cNvPr>
        <xdr:cNvSpPr>
          <a:spLocks noChangeShapeType="1"/>
        </xdr:cNvSpPr>
      </xdr:nvSpPr>
      <xdr:spPr bwMode="auto">
        <a:xfrm>
          <a:off x="6915150" y="2181225"/>
          <a:ext cx="485775" cy="0"/>
        </a:xfrm>
        <a:prstGeom prst="line">
          <a:avLst/>
        </a:prstGeom>
        <a:noFill/>
        <a:ln w="9525">
          <a:solidFill>
            <a:srgbClr val="000000"/>
          </a:solidFill>
          <a:round/>
          <a:headEnd/>
          <a:tailEnd/>
        </a:ln>
      </xdr:spPr>
    </xdr:sp>
    <xdr:clientData/>
  </xdr:twoCellAnchor>
  <xdr:twoCellAnchor>
    <xdr:from>
      <xdr:col>7</xdr:col>
      <xdr:colOff>19050</xdr:colOff>
      <xdr:row>12</xdr:row>
      <xdr:rowOff>114300</xdr:rowOff>
    </xdr:from>
    <xdr:to>
      <xdr:col>8</xdr:col>
      <xdr:colOff>28575</xdr:colOff>
      <xdr:row>12</xdr:row>
      <xdr:rowOff>114300</xdr:rowOff>
    </xdr:to>
    <xdr:sp macro="" textlink="">
      <xdr:nvSpPr>
        <xdr:cNvPr id="98087" name="Line 94">
          <a:extLst>
            <a:ext uri="{FF2B5EF4-FFF2-40B4-BE49-F238E27FC236}">
              <a16:creationId xmlns:a16="http://schemas.microsoft.com/office/drawing/2014/main" xmlns="" id="{00000000-0008-0000-0200-0000277F0100}"/>
            </a:ext>
          </a:extLst>
        </xdr:cNvPr>
        <xdr:cNvSpPr>
          <a:spLocks noChangeShapeType="1"/>
        </xdr:cNvSpPr>
      </xdr:nvSpPr>
      <xdr:spPr bwMode="auto">
        <a:xfrm>
          <a:off x="6915150" y="2400300"/>
          <a:ext cx="476250" cy="0"/>
        </a:xfrm>
        <a:prstGeom prst="line">
          <a:avLst/>
        </a:prstGeom>
        <a:noFill/>
        <a:ln w="9525">
          <a:solidFill>
            <a:srgbClr val="000000"/>
          </a:solidFill>
          <a:round/>
          <a:headEnd/>
          <a:tailEnd/>
        </a:ln>
      </xdr:spPr>
    </xdr:sp>
    <xdr:clientData/>
  </xdr:twoCellAnchor>
  <xdr:twoCellAnchor>
    <xdr:from>
      <xdr:col>7</xdr:col>
      <xdr:colOff>28575</xdr:colOff>
      <xdr:row>13</xdr:row>
      <xdr:rowOff>114300</xdr:rowOff>
    </xdr:from>
    <xdr:to>
      <xdr:col>8</xdr:col>
      <xdr:colOff>19050</xdr:colOff>
      <xdr:row>13</xdr:row>
      <xdr:rowOff>114300</xdr:rowOff>
    </xdr:to>
    <xdr:sp macro="" textlink="">
      <xdr:nvSpPr>
        <xdr:cNvPr id="98088" name="Line 95">
          <a:extLst>
            <a:ext uri="{FF2B5EF4-FFF2-40B4-BE49-F238E27FC236}">
              <a16:creationId xmlns:a16="http://schemas.microsoft.com/office/drawing/2014/main" xmlns="" id="{00000000-0008-0000-0200-0000287F0100}"/>
            </a:ext>
          </a:extLst>
        </xdr:cNvPr>
        <xdr:cNvSpPr>
          <a:spLocks noChangeShapeType="1"/>
        </xdr:cNvSpPr>
      </xdr:nvSpPr>
      <xdr:spPr bwMode="auto">
        <a:xfrm>
          <a:off x="6924675" y="2590800"/>
          <a:ext cx="457200" cy="0"/>
        </a:xfrm>
        <a:prstGeom prst="line">
          <a:avLst/>
        </a:prstGeom>
        <a:noFill/>
        <a:ln w="9525">
          <a:solidFill>
            <a:srgbClr val="000000"/>
          </a:solidFill>
          <a:round/>
          <a:headEnd/>
          <a:tailEnd/>
        </a:ln>
      </xdr:spPr>
    </xdr:sp>
    <xdr:clientData/>
  </xdr:twoCellAnchor>
  <xdr:twoCellAnchor>
    <xdr:from>
      <xdr:col>7</xdr:col>
      <xdr:colOff>19050</xdr:colOff>
      <xdr:row>14</xdr:row>
      <xdr:rowOff>104775</xdr:rowOff>
    </xdr:from>
    <xdr:to>
      <xdr:col>8</xdr:col>
      <xdr:colOff>9525</xdr:colOff>
      <xdr:row>14</xdr:row>
      <xdr:rowOff>104775</xdr:rowOff>
    </xdr:to>
    <xdr:sp macro="" textlink="">
      <xdr:nvSpPr>
        <xdr:cNvPr id="98089" name="Line 96">
          <a:extLst>
            <a:ext uri="{FF2B5EF4-FFF2-40B4-BE49-F238E27FC236}">
              <a16:creationId xmlns:a16="http://schemas.microsoft.com/office/drawing/2014/main" xmlns="" id="{00000000-0008-0000-0200-0000297F0100}"/>
            </a:ext>
          </a:extLst>
        </xdr:cNvPr>
        <xdr:cNvSpPr>
          <a:spLocks noChangeShapeType="1"/>
        </xdr:cNvSpPr>
      </xdr:nvSpPr>
      <xdr:spPr bwMode="auto">
        <a:xfrm>
          <a:off x="6915150" y="2771775"/>
          <a:ext cx="457200" cy="0"/>
        </a:xfrm>
        <a:prstGeom prst="line">
          <a:avLst/>
        </a:prstGeom>
        <a:noFill/>
        <a:ln w="9525">
          <a:solidFill>
            <a:srgbClr val="000000"/>
          </a:solidFill>
          <a:round/>
          <a:headEnd/>
          <a:tailEnd/>
        </a:ln>
      </xdr:spPr>
    </xdr:sp>
    <xdr:clientData/>
  </xdr:twoCellAnchor>
  <xdr:twoCellAnchor>
    <xdr:from>
      <xdr:col>7</xdr:col>
      <xdr:colOff>19050</xdr:colOff>
      <xdr:row>15</xdr:row>
      <xdr:rowOff>95250</xdr:rowOff>
    </xdr:from>
    <xdr:to>
      <xdr:col>8</xdr:col>
      <xdr:colOff>9525</xdr:colOff>
      <xdr:row>15</xdr:row>
      <xdr:rowOff>95250</xdr:rowOff>
    </xdr:to>
    <xdr:sp macro="" textlink="">
      <xdr:nvSpPr>
        <xdr:cNvPr id="98090" name="Line 97">
          <a:extLst>
            <a:ext uri="{FF2B5EF4-FFF2-40B4-BE49-F238E27FC236}">
              <a16:creationId xmlns:a16="http://schemas.microsoft.com/office/drawing/2014/main" xmlns="" id="{00000000-0008-0000-0200-00002A7F0100}"/>
            </a:ext>
          </a:extLst>
        </xdr:cNvPr>
        <xdr:cNvSpPr>
          <a:spLocks noChangeShapeType="1"/>
        </xdr:cNvSpPr>
      </xdr:nvSpPr>
      <xdr:spPr bwMode="auto">
        <a:xfrm>
          <a:off x="6915150" y="2952750"/>
          <a:ext cx="457200" cy="0"/>
        </a:xfrm>
        <a:prstGeom prst="line">
          <a:avLst/>
        </a:prstGeom>
        <a:noFill/>
        <a:ln w="9525">
          <a:solidFill>
            <a:srgbClr val="000000"/>
          </a:solidFill>
          <a:round/>
          <a:headEnd/>
          <a:tailEnd/>
        </a:ln>
      </xdr:spPr>
    </xdr:sp>
    <xdr:clientData/>
  </xdr:twoCellAnchor>
  <xdr:twoCellAnchor>
    <xdr:from>
      <xdr:col>7</xdr:col>
      <xdr:colOff>19050</xdr:colOff>
      <xdr:row>19</xdr:row>
      <xdr:rowOff>85725</xdr:rowOff>
    </xdr:from>
    <xdr:to>
      <xdr:col>8</xdr:col>
      <xdr:colOff>19050</xdr:colOff>
      <xdr:row>19</xdr:row>
      <xdr:rowOff>85725</xdr:rowOff>
    </xdr:to>
    <xdr:sp macro="" textlink="">
      <xdr:nvSpPr>
        <xdr:cNvPr id="98091" name="Line 98">
          <a:extLst>
            <a:ext uri="{FF2B5EF4-FFF2-40B4-BE49-F238E27FC236}">
              <a16:creationId xmlns:a16="http://schemas.microsoft.com/office/drawing/2014/main" xmlns="" id="{00000000-0008-0000-0200-00002B7F0100}"/>
            </a:ext>
          </a:extLst>
        </xdr:cNvPr>
        <xdr:cNvSpPr>
          <a:spLocks noChangeShapeType="1"/>
        </xdr:cNvSpPr>
      </xdr:nvSpPr>
      <xdr:spPr bwMode="auto">
        <a:xfrm>
          <a:off x="6915150" y="3705225"/>
          <a:ext cx="466725" cy="0"/>
        </a:xfrm>
        <a:prstGeom prst="line">
          <a:avLst/>
        </a:prstGeom>
        <a:noFill/>
        <a:ln w="9525">
          <a:solidFill>
            <a:srgbClr val="000000"/>
          </a:solidFill>
          <a:round/>
          <a:headEnd/>
          <a:tailEnd/>
        </a:ln>
      </xdr:spPr>
    </xdr:sp>
    <xdr:clientData/>
  </xdr:twoCellAnchor>
  <xdr:twoCellAnchor>
    <xdr:from>
      <xdr:col>7</xdr:col>
      <xdr:colOff>38100</xdr:colOff>
      <xdr:row>19</xdr:row>
      <xdr:rowOff>95250</xdr:rowOff>
    </xdr:from>
    <xdr:to>
      <xdr:col>7</xdr:col>
      <xdr:colOff>57150</xdr:colOff>
      <xdr:row>25</xdr:row>
      <xdr:rowOff>76200</xdr:rowOff>
    </xdr:to>
    <xdr:sp macro="" textlink="">
      <xdr:nvSpPr>
        <xdr:cNvPr id="98092" name="Freeform 99">
          <a:extLst>
            <a:ext uri="{FF2B5EF4-FFF2-40B4-BE49-F238E27FC236}">
              <a16:creationId xmlns:a16="http://schemas.microsoft.com/office/drawing/2014/main" xmlns="" id="{00000000-0008-0000-0200-00002C7F0100}"/>
            </a:ext>
          </a:extLst>
        </xdr:cNvPr>
        <xdr:cNvSpPr>
          <a:spLocks noChangeArrowheads="1"/>
        </xdr:cNvSpPr>
      </xdr:nvSpPr>
      <xdr:spPr bwMode="auto">
        <a:xfrm>
          <a:off x="6934200" y="3714750"/>
          <a:ext cx="19050" cy="1123950"/>
        </a:xfrm>
        <a:custGeom>
          <a:avLst/>
          <a:gdLst>
            <a:gd name="T0" fmla="*/ 0 w 2"/>
            <a:gd name="T1" fmla="*/ 0 h 118"/>
            <a:gd name="T2" fmla="*/ 19050 w 2"/>
            <a:gd name="T3" fmla="*/ 1123950 h 118"/>
            <a:gd name="T4" fmla="*/ 0 60000 65536"/>
            <a:gd name="T5" fmla="*/ 0 60000 65536"/>
            <a:gd name="T6" fmla="*/ 0 w 2"/>
            <a:gd name="T7" fmla="*/ 0 h 118"/>
            <a:gd name="T8" fmla="*/ 2 w 2"/>
            <a:gd name="T9" fmla="*/ 118 h 118"/>
          </a:gdLst>
          <a:ahLst/>
          <a:cxnLst>
            <a:cxn ang="T4">
              <a:pos x="T0" y="T1"/>
            </a:cxn>
            <a:cxn ang="T5">
              <a:pos x="T2" y="T3"/>
            </a:cxn>
          </a:cxnLst>
          <a:rect l="T6" t="T7" r="T8" b="T9"/>
          <a:pathLst>
            <a:path w="2" h="118">
              <a:moveTo>
                <a:pt x="0" y="0"/>
              </a:moveTo>
              <a:lnTo>
                <a:pt x="2" y="118"/>
              </a:lnTo>
            </a:path>
          </a:pathLst>
        </a:custGeom>
        <a:noFill/>
        <a:ln w="9525">
          <a:solidFill>
            <a:srgbClr val="000000"/>
          </a:solidFill>
          <a:round/>
          <a:headEnd/>
          <a:tailEnd/>
        </a:ln>
      </xdr:spPr>
    </xdr:sp>
    <xdr:clientData/>
  </xdr:twoCellAnchor>
  <xdr:twoCellAnchor>
    <xdr:from>
      <xdr:col>7</xdr:col>
      <xdr:colOff>47625</xdr:colOff>
      <xdr:row>25</xdr:row>
      <xdr:rowOff>85725</xdr:rowOff>
    </xdr:from>
    <xdr:to>
      <xdr:col>8</xdr:col>
      <xdr:colOff>9525</xdr:colOff>
      <xdr:row>25</xdr:row>
      <xdr:rowOff>85725</xdr:rowOff>
    </xdr:to>
    <xdr:sp macro="" textlink="">
      <xdr:nvSpPr>
        <xdr:cNvPr id="98093" name="Line 100">
          <a:extLst>
            <a:ext uri="{FF2B5EF4-FFF2-40B4-BE49-F238E27FC236}">
              <a16:creationId xmlns:a16="http://schemas.microsoft.com/office/drawing/2014/main" xmlns="" id="{00000000-0008-0000-0200-00002D7F0100}"/>
            </a:ext>
          </a:extLst>
        </xdr:cNvPr>
        <xdr:cNvSpPr>
          <a:spLocks noChangeShapeType="1"/>
        </xdr:cNvSpPr>
      </xdr:nvSpPr>
      <xdr:spPr bwMode="auto">
        <a:xfrm>
          <a:off x="6943725" y="4848225"/>
          <a:ext cx="428625" cy="0"/>
        </a:xfrm>
        <a:prstGeom prst="line">
          <a:avLst/>
        </a:prstGeom>
        <a:noFill/>
        <a:ln w="9525">
          <a:solidFill>
            <a:srgbClr val="000000"/>
          </a:solidFill>
          <a:round/>
          <a:headEnd/>
          <a:tailEnd/>
        </a:ln>
      </xdr:spPr>
    </xdr:sp>
    <xdr:clientData/>
  </xdr:twoCellAnchor>
  <xdr:twoCellAnchor>
    <xdr:from>
      <xdr:col>7</xdr:col>
      <xdr:colOff>47625</xdr:colOff>
      <xdr:row>20</xdr:row>
      <xdr:rowOff>95250</xdr:rowOff>
    </xdr:from>
    <xdr:to>
      <xdr:col>8</xdr:col>
      <xdr:colOff>19050</xdr:colOff>
      <xdr:row>20</xdr:row>
      <xdr:rowOff>95250</xdr:rowOff>
    </xdr:to>
    <xdr:sp macro="" textlink="">
      <xdr:nvSpPr>
        <xdr:cNvPr id="98094" name="Line 101">
          <a:extLst>
            <a:ext uri="{FF2B5EF4-FFF2-40B4-BE49-F238E27FC236}">
              <a16:creationId xmlns:a16="http://schemas.microsoft.com/office/drawing/2014/main" xmlns="" id="{00000000-0008-0000-0200-00002E7F0100}"/>
            </a:ext>
          </a:extLst>
        </xdr:cNvPr>
        <xdr:cNvSpPr>
          <a:spLocks noChangeShapeType="1"/>
        </xdr:cNvSpPr>
      </xdr:nvSpPr>
      <xdr:spPr bwMode="auto">
        <a:xfrm>
          <a:off x="6943725" y="3905250"/>
          <a:ext cx="438150" cy="0"/>
        </a:xfrm>
        <a:prstGeom prst="line">
          <a:avLst/>
        </a:prstGeom>
        <a:noFill/>
        <a:ln w="9525">
          <a:solidFill>
            <a:srgbClr val="000000"/>
          </a:solidFill>
          <a:round/>
          <a:headEnd/>
          <a:tailEnd/>
        </a:ln>
      </xdr:spPr>
    </xdr:sp>
    <xdr:clientData/>
  </xdr:twoCellAnchor>
  <xdr:twoCellAnchor>
    <xdr:from>
      <xdr:col>7</xdr:col>
      <xdr:colOff>47625</xdr:colOff>
      <xdr:row>21</xdr:row>
      <xdr:rowOff>95250</xdr:rowOff>
    </xdr:from>
    <xdr:to>
      <xdr:col>8</xdr:col>
      <xdr:colOff>19050</xdr:colOff>
      <xdr:row>21</xdr:row>
      <xdr:rowOff>95250</xdr:rowOff>
    </xdr:to>
    <xdr:sp macro="" textlink="">
      <xdr:nvSpPr>
        <xdr:cNvPr id="98095" name="Line 102">
          <a:extLst>
            <a:ext uri="{FF2B5EF4-FFF2-40B4-BE49-F238E27FC236}">
              <a16:creationId xmlns:a16="http://schemas.microsoft.com/office/drawing/2014/main" xmlns="" id="{00000000-0008-0000-0200-00002F7F0100}"/>
            </a:ext>
          </a:extLst>
        </xdr:cNvPr>
        <xdr:cNvSpPr>
          <a:spLocks noChangeShapeType="1"/>
        </xdr:cNvSpPr>
      </xdr:nvSpPr>
      <xdr:spPr bwMode="auto">
        <a:xfrm>
          <a:off x="6943725" y="4095750"/>
          <a:ext cx="438150" cy="0"/>
        </a:xfrm>
        <a:prstGeom prst="line">
          <a:avLst/>
        </a:prstGeom>
        <a:noFill/>
        <a:ln w="9525">
          <a:solidFill>
            <a:srgbClr val="000000"/>
          </a:solidFill>
          <a:round/>
          <a:headEnd/>
          <a:tailEnd/>
        </a:ln>
      </xdr:spPr>
    </xdr:sp>
    <xdr:clientData/>
  </xdr:twoCellAnchor>
  <xdr:twoCellAnchor>
    <xdr:from>
      <xdr:col>7</xdr:col>
      <xdr:colOff>57150</xdr:colOff>
      <xdr:row>22</xdr:row>
      <xdr:rowOff>104775</xdr:rowOff>
    </xdr:from>
    <xdr:to>
      <xdr:col>8</xdr:col>
      <xdr:colOff>19050</xdr:colOff>
      <xdr:row>22</xdr:row>
      <xdr:rowOff>104775</xdr:rowOff>
    </xdr:to>
    <xdr:sp macro="" textlink="">
      <xdr:nvSpPr>
        <xdr:cNvPr id="98096" name="Line 103">
          <a:extLst>
            <a:ext uri="{FF2B5EF4-FFF2-40B4-BE49-F238E27FC236}">
              <a16:creationId xmlns:a16="http://schemas.microsoft.com/office/drawing/2014/main" xmlns="" id="{00000000-0008-0000-0200-0000307F0100}"/>
            </a:ext>
          </a:extLst>
        </xdr:cNvPr>
        <xdr:cNvSpPr>
          <a:spLocks noChangeShapeType="1"/>
        </xdr:cNvSpPr>
      </xdr:nvSpPr>
      <xdr:spPr bwMode="auto">
        <a:xfrm>
          <a:off x="6953250" y="4295775"/>
          <a:ext cx="428625" cy="0"/>
        </a:xfrm>
        <a:prstGeom prst="line">
          <a:avLst/>
        </a:prstGeom>
        <a:noFill/>
        <a:ln w="9525">
          <a:solidFill>
            <a:srgbClr val="000000"/>
          </a:solidFill>
          <a:round/>
          <a:headEnd/>
          <a:tailEnd/>
        </a:ln>
      </xdr:spPr>
    </xdr:sp>
    <xdr:clientData/>
  </xdr:twoCellAnchor>
  <xdr:twoCellAnchor>
    <xdr:from>
      <xdr:col>7</xdr:col>
      <xdr:colOff>47625</xdr:colOff>
      <xdr:row>23</xdr:row>
      <xdr:rowOff>95250</xdr:rowOff>
    </xdr:from>
    <xdr:to>
      <xdr:col>8</xdr:col>
      <xdr:colOff>9525</xdr:colOff>
      <xdr:row>23</xdr:row>
      <xdr:rowOff>95250</xdr:rowOff>
    </xdr:to>
    <xdr:sp macro="" textlink="">
      <xdr:nvSpPr>
        <xdr:cNvPr id="98097" name="Line 104">
          <a:extLst>
            <a:ext uri="{FF2B5EF4-FFF2-40B4-BE49-F238E27FC236}">
              <a16:creationId xmlns:a16="http://schemas.microsoft.com/office/drawing/2014/main" xmlns="" id="{00000000-0008-0000-0200-0000317F0100}"/>
            </a:ext>
          </a:extLst>
        </xdr:cNvPr>
        <xdr:cNvSpPr>
          <a:spLocks noChangeShapeType="1"/>
        </xdr:cNvSpPr>
      </xdr:nvSpPr>
      <xdr:spPr bwMode="auto">
        <a:xfrm>
          <a:off x="6943725" y="4476750"/>
          <a:ext cx="428625" cy="0"/>
        </a:xfrm>
        <a:prstGeom prst="line">
          <a:avLst/>
        </a:prstGeom>
        <a:noFill/>
        <a:ln w="9525">
          <a:solidFill>
            <a:srgbClr val="000000"/>
          </a:solidFill>
          <a:round/>
          <a:headEnd/>
          <a:tailEnd/>
        </a:ln>
      </xdr:spPr>
    </xdr:sp>
    <xdr:clientData/>
  </xdr:twoCellAnchor>
  <xdr:twoCellAnchor>
    <xdr:from>
      <xdr:col>7</xdr:col>
      <xdr:colOff>47625</xdr:colOff>
      <xdr:row>24</xdr:row>
      <xdr:rowOff>104775</xdr:rowOff>
    </xdr:from>
    <xdr:to>
      <xdr:col>8</xdr:col>
      <xdr:colOff>19050</xdr:colOff>
      <xdr:row>24</xdr:row>
      <xdr:rowOff>104775</xdr:rowOff>
    </xdr:to>
    <xdr:sp macro="" textlink="">
      <xdr:nvSpPr>
        <xdr:cNvPr id="98098" name="Line 105">
          <a:extLst>
            <a:ext uri="{FF2B5EF4-FFF2-40B4-BE49-F238E27FC236}">
              <a16:creationId xmlns:a16="http://schemas.microsoft.com/office/drawing/2014/main" xmlns="" id="{00000000-0008-0000-0200-0000327F0100}"/>
            </a:ext>
          </a:extLst>
        </xdr:cNvPr>
        <xdr:cNvSpPr>
          <a:spLocks noChangeShapeType="1"/>
        </xdr:cNvSpPr>
      </xdr:nvSpPr>
      <xdr:spPr bwMode="auto">
        <a:xfrm>
          <a:off x="6943725" y="4676775"/>
          <a:ext cx="438150"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40</xdr:row>
      <xdr:rowOff>0</xdr:rowOff>
    </xdr:from>
    <xdr:to>
      <xdr:col>3</xdr:col>
      <xdr:colOff>76200</xdr:colOff>
      <xdr:row>41</xdr:row>
      <xdr:rowOff>9525</xdr:rowOff>
    </xdr:to>
    <xdr:sp macro="" textlink="">
      <xdr:nvSpPr>
        <xdr:cNvPr id="58551" name="Text Box 1">
          <a:extLst>
            <a:ext uri="{FF2B5EF4-FFF2-40B4-BE49-F238E27FC236}">
              <a16:creationId xmlns:a16="http://schemas.microsoft.com/office/drawing/2014/main" xmlns="" id="{00000000-0008-0000-0500-0000B7E40000}"/>
            </a:ext>
          </a:extLst>
        </xdr:cNvPr>
        <xdr:cNvSpPr txBox="1">
          <a:spLocks noChangeArrowheads="1"/>
        </xdr:cNvSpPr>
      </xdr:nvSpPr>
      <xdr:spPr bwMode="auto">
        <a:xfrm>
          <a:off x="3276600" y="9144000"/>
          <a:ext cx="76200" cy="238125"/>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INTERE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Jerry-770682\Koch\MonthEnd\1999\May99\182_P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Documents%20and%20Settings\406719\Desktop\DOCUME~1\405861\LOCALS~1\Temp\audit\2000&#24180;&#19994;&#21153;&#35268;&#33539;\&#25552;&#20379;&#20989;\&#25991;&#26412;&#25552;&#20379;&#20989;\&#19978;&#24066;&#20844;&#21496;\EXCEL\&#23457;&#26680;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FIB\2001&#24180;&#34892;&#19994;&#23457;&#35745;\&#26126;&#32454;&#34920;&#22635;&#21015;\audit\2000&#24180;&#19994;&#21153;&#35268;&#33539;\&#25552;&#20379;&#20989;\&#25991;&#26412;&#25552;&#20379;&#20989;\&#19978;&#24066;&#20844;&#21496;\EXCEL\&#23457;&#26680;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Project%2020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bigail-770524\After%202%20Q\winnt\TEMP\Rar$DI00.322\WINNT\TEMP\Documents%20and%20Settings\770698\Desktop\ICBC\&#24066;&#20998;&#34892;\NB%20Branch%20Breakdowns\DOCUME~1\405861\LOCALS~1\Temp\audit\2000&#24180;&#19994;&#21153;&#35268;&#33539;\&#25552;&#20379;&#20989;\&#25991;&#26412;&#25552;&#20379;&#20989;\&#19978;&#24066;&#20844;&#21496;\EXCEL\&#23457;&#26680;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31526;&#30427;&#20016;\2002&#24180;3&#23395;&#24230;\DOCUME~1\405861\LOCALS~1\Temp\audit\2000&#24180;&#19994;&#21153;&#35268;&#33539;\&#25552;&#20379;&#20989;\&#25991;&#26412;&#25552;&#20379;&#20989;\&#19978;&#24066;&#20844;&#21496;\EXCEL\&#23457;&#2668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2320;&#31246;&#23616;&#28165;&#26597;/ICBC/AFS%20and%20PBC/PBC/notesE1EF34/winnt/TEMP/Rar$DI00.893/Early%20retirement%2017%20Aug-BJ.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erry-770682\Koch\yang\Koch-out\May\0001month\12month\China%20Financial%20Report990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2320;&#31246;&#23616;&#28165;&#26597;/ICBC/AFS%20and%20PBC/PBC/notesE1EF34/WINNT/Temp/DOCUME~1/405861/LOCALS~1/Temp/audit/2000&#24180;&#19994;&#21153;&#35268;&#33539;/&#25552;&#20379;&#20989;/&#25991;&#26412;&#25552;&#20379;&#20989;/&#19978;&#24066;&#20844;&#21496;/EXCEL/&#23457;&#2668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angzhangli\&#25253;&#21578;&#22797;&#26680;\&#36164;&#20135;&#35780;&#20272;\&#28246;&#21271;&#30707;&#27833;&#24635;&#20844;&#21496;&#21152;&#27833;&#31449;\&#28246;&#21271;&#30707;&#27833;83&#21152;1&#35780;&#20272;&#26126;&#32454;&#26597;&#35810;&#31995;&#3247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igail-770524\After%202%20Q\winnt\TEMP\Rar$DI00.322\WINNT\TEMP\LEAD%20from%20liulei.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Jerry-770682\Koch\MonthEnd\Jan99\182_P0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Iris-770538\Sophia6.1\ICBC-confirmation\ICBC-confirmation\DOCUME~1\405861\LOCALS~1\Temp\audit\2000&#24180;&#19994;&#21153;&#35268;&#33539;\&#25552;&#20379;&#20989;\&#25991;&#26412;&#25552;&#20379;&#20989;\&#19978;&#24066;&#20844;&#21496;\EXCEL\&#23457;&#26680;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2320;&#31246;&#23616;&#28165;&#26597;/D/2006work/&#20013;&#20132;&#39033;&#30446;/&#22522;&#30784;&#36164;&#26009;/&#20013;&#21457;&#36164;&#20135;&#35780;&#20272;&#20844;&#21496;&#36164;&#26009;&#23450;&#31295;0319/My%20job/&#36187;&#29305;/report/WINDOWS/Desktop/&#33487;&#24030;&#33647;&#19994;&#35780;&#20272;/WINDOWS/Desktop/&#33487;&#24030;&#33647;&#19994;&#35780;&#20272;/&#21830;&#26631;&#35780;&#20272;&#36164;&#26009;-&#22635;&#3492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Jerry-770682\Koch\WINDOWS\TEMP\0001month\12month\China%20Financial%20Report9906.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Jerry-770682\Koch\KOCH%20FINANCE\Ezhou\Koch-out\2001Dec\KTB0112-EZHOU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22320;&#31246;&#23616;&#28165;&#26597;/DOCUME~1/LIHUI~1.CNO/LOCALS~1/Temp/d.Lotus.Notes.Data/&#26446;&#19996;&#23425;/&#39640;&#30427;&#25237;&#26631;/&#21069;&#26399;&#36164;&#26009;/AST.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23bjserver\&#21271;&#20140;&#37096;\DOCUME~1\ZHUHL~1.CCA\LOCALS~1\Temp\Rar$DI00.073\Documents%20and%20Settings\houjh.CCAFM\Local%20Settings\Temporary%20Internet%20Files\Content.IE5\A1ORCZIP\My%20Documents\Data\Korea\KDB\Templates\Template%20-%20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I:\client%20service\FIB\FIB%202002%20Xiamen\lead%20schedule\XIAMEN-FIB1%20at%206%2026.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I:\client%20service\FIB%2011%202002\Xia%20men%20branch\Credit%20review\loan%20database%2010%2031%2002%20xm.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I:\To%20Mike%206.22\ICBC%20BJ%20wp%206.22\DOCUME~1\405861\LOCALS~1\Temp\audit\2000&#24180;&#19994;&#21153;&#35268;&#33539;\&#25552;&#20379;&#20989;\&#25991;&#26412;&#25552;&#20379;&#20989;\&#19978;&#24066;&#20844;&#21496;\EXCEL\&#23457;&#2668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ERWIN-403573\aws\My%20Documents\AHZ%20Q101%20-%20Bank%20Loa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elia-770308\ICBC%202002\Desktop%20Folder\ExcelPC\Chapter1and2"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22320;&#31246;&#23616;&#28165;&#26597;/DOCUME~1/405861/LOCALS~1/Temp/audit/2000&#24180;&#19994;&#21153;&#35268;&#33539;/&#25552;&#20379;&#20989;/&#25991;&#26412;&#25552;&#20379;&#20989;/&#19978;&#24066;&#20844;&#21496;/EXCEL/&#23457;&#26680;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22320;&#31246;&#23616;&#28165;&#26597;/ICBC/AFS%20and%20PBC/PBC/notesE1EF34/Documents%20and%20Settings/770972/Desktop/After%202%20Q/Documents%20and%20Settings/bjuser/Desktop/ICBC_FJ/Credit%20sample/for%20ref.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22320;&#31246;&#23616;&#28165;&#26597;/ICBC/AFS%20and%20PBC/PBC/notesE1EF34/Documents%20and%20Settings/770972/Desktop/After%202%20Q/DOCUME~1/405861/LOCALS~1/Temp/audit/2000&#24180;&#19994;&#21153;&#35268;&#33539;/&#25552;&#20379;&#20989;/&#25991;&#26412;&#25552;&#20379;&#20989;/&#19978;&#24066;&#20844;&#21496;/EXCEL/&#23457;&#26680;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35843;&#25972;&#20998;&#24405;\&#20132;&#20184;&#25253;&#34920;&#20998;&#24405;2.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22320;&#31246;&#23616;&#28165;&#26597;/ICBC/AFS%20and%20PBC/PBC/notesE1EF34/Documents%20and%20Settings/770972/Desktop/After%202%20Q/Documents%20and%20Settings/770869/Desktop/Sichuan-Maipu/Maipu-Stella/PBC/2002.12.31other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22320;&#31246;&#23616;&#28165;&#26597;/ICBC/AFS%20and%20PBC/PBC/notesE1EF34/Documents%20and%20Settings/770972/Desktop/After%202%20Q/Documents%20and%20Settings/770869/Desktop/PBC/&#23457;&#35745;123.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I:\Documents%20and%20Settings\770515\Desktop\document\fib\fib\TAX\ICBC%20Hangzhou-lead.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22320;&#31246;&#23616;&#28165;&#26597;/ICBC/AFS%20and%20PBC/PBC/notesE1EF34/DOCUME~1/405861/LOCALS~1/Temp/audit/2000&#24180;&#19994;&#21153;&#35268;&#33539;/&#25552;&#20379;&#20989;/&#25991;&#26412;&#25552;&#20379;&#20989;/&#19978;&#24066;&#20844;&#21496;/EXCEL/&#23457;&#26680;2.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22320;&#31246;&#23616;&#28165;&#26597;/ICBC/AFS%20and%20PBC/PBC/notesE1EF34/Documents%20and%20Settings/770972/Desktop/After%202%20Q/windows/TEMP/DOCUME~1/405861/LOCALS~1/Temp/audit/2000&#24180;&#19994;&#21153;&#35268;&#33539;/&#25552;&#20379;&#20989;/&#25991;&#26412;&#25552;&#20379;&#20989;/&#19978;&#24066;&#20844;&#21496;/EXCEL/&#23457;&#2668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ouis-405679\Glorious%20Sun%20Group\WINNT\TEMP\AHZ%20C101%20-%20Cash%20&amp;%20Bank.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A:\WIN98\&#21271;&#33337;&#25253;&#34920;9912.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A:\WIN98\&#20915;&#31639;&#36164;&#2600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B:\&#20998;&#26512;&#34920;.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bj-sql-file\DataMirror$\&#21271;&#20140;&#24635;&#37096;&#25991;&#20214;&#22841;\&#36130;&#21153;&#25237;&#36164;&#37096;\&#37096;&#38376;&#20849;&#20139;&#25991;&#20214;&#22841;\shixin\&#38598;&#22242;ORACLE&#39033;&#30446;\&#22266;&#23450;&#36164;&#20135;&#26680;&#23545;\&#21103;&#26412;ChinaRe_Oracle%20Fin____3%200071226.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A:\WIN98\&#29616;&#37329;&#27969;&#34920;9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bigail-770524\After%202%20Q\WINNT\TEMP\c.lotus.notes.data\DOCUME~1\405861\LOCALS~1\Temp\audit\2000&#24180;&#19994;&#21153;&#35268;&#33539;\&#25552;&#20379;&#20989;\&#25991;&#26412;&#25552;&#20379;&#20989;\&#19978;&#24066;&#20844;&#21496;\EXCEL\&#23457;&#2668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NNE-770829\aws\Trimble\windows\TEMP\FIXED.ASSET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harles-406278\Zhejiang\Documents%20and%20Settings\406278\Desktop\OPERATE-LEAS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2320;&#31246;&#23616;&#28165;&#26597;/&#36164;&#20135;&#35780;&#20272;&#26126;&#32454;&#34920;(2003&#2343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23bjserver\&#21271;&#20140;&#37096;\DOCUME~1\ZHUHL~1.CCA\LOCALS~1\Temp\Rar$DI00.073\Documents%20and%20Settings\houjh.CCAFM\Local%20Settings\Temporary%20Internet%20Files\Content.IE5\A1ORCZIP\&#39640;&#30427;&#25237;&#26631;&#21326;&#34701;&#19981;&#33391;&#36164;&#20135;\&#21069;&#26399;&#36164;&#26009;\A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500-finance cost"/>
      <sheetName val="Sheet1"/>
      <sheetName val="U500-finace cost"/>
      <sheetName val="I101- loan to related co2000"/>
      <sheetName val="I101-related co2001"/>
      <sheetName val="bankdisclosure2001"/>
      <sheetName val="bankdisclosure2000"/>
      <sheetName val="上级拨入资金2000"/>
      <sheetName val="短期借款2000"/>
      <sheetName val="上级拨入资金2001"/>
      <sheetName val="短期借款2001"/>
      <sheetName val="Q101"/>
      <sheetName val="汇丰银行"/>
      <sheetName val="渣打银行"/>
      <sheetName val="Movement"/>
      <sheetName val="Detail Loan Move. &amp; Listing"/>
      <sheetName val="Loan Analysis"/>
      <sheetName val="Avg Loan Balance"/>
      <sheetName val="AR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EMAI"/>
      <sheetName val="KEY"/>
      <sheetName val="自有房屋建筑物清查申报表6"/>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mp;Q"/>
      <sheetName val="Sheet1"/>
      <sheetName val="J&amp;Q (2)"/>
    </sheetNames>
    <sheetDataSet>
      <sheetData sheetId="0"/>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
      <sheetName val="1 四川"/>
      <sheetName val="2 北京"/>
      <sheetName val="3 大连"/>
      <sheetName val="4 福建"/>
      <sheetName val="5 广东"/>
      <sheetName val="6甘肃"/>
      <sheetName val="7 贵州"/>
      <sheetName val="8 江苏"/>
      <sheetName val="9 宁波"/>
      <sheetName val="10 山东"/>
      <sheetName val="11 上海"/>
      <sheetName val="12 深圳 "/>
      <sheetName val="13 新疆"/>
      <sheetName val="14 厦门"/>
      <sheetName val="15 云南"/>
      <sheetName val="16 浙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VENTORIES"/>
      <sheetName val="INCOME STATEMENT"/>
      <sheetName val="COST OF GOODS MANUFACTURED&amp;SOLD"/>
      <sheetName val="STATEMENT OF MANUFACTURING EXP."/>
      <sheetName val="STATEMENT OF Lab EXP."/>
      <sheetName val="STATEMENT OF SELLING EXPENSES"/>
      <sheetName val="STATEMENT OF G&amp;A EXPENSES"/>
      <sheetName val="STATEMENT OF S.M.G&amp;A EXP.MAY-99"/>
      <sheetName val="STATEMENT OF S.M.G&amp;A EXP.JUN-99"/>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报说明"/>
      <sheetName val="查询表"/>
      <sheetName val="按站汇总"/>
      <sheetName val="索引表"/>
      <sheetName val="表1结果汇总"/>
      <sheetName val="表2分类汇总"/>
      <sheetName val="表3流资汇总"/>
      <sheetName val="表3-2短投汇总"/>
      <sheetName val="表3-10存货汇总"/>
      <sheetName val="表4长投汇总"/>
      <sheetName val="表5固资汇总"/>
      <sheetName val="表9流负汇总"/>
      <sheetName val="表10长负汇总"/>
      <sheetName val="表1结果汇总(元)"/>
      <sheetName val="表3-1-1现金"/>
      <sheetName val="表3-1-2银行存款"/>
      <sheetName val="表3-1-3其他货币"/>
      <sheetName val="表3-2-1短投股票"/>
      <sheetName val="表3-2-2短投债券"/>
      <sheetName val="表3-3应收票据"/>
      <sheetName val="表3-4应收账款"/>
      <sheetName val="表3-5应收股利"/>
      <sheetName val="表3-6应收利息"/>
      <sheetName val="表3-7预付账款"/>
      <sheetName val="表3-8应收补贴"/>
      <sheetName val="表3-9其他应收"/>
      <sheetName val="表3-10-1原材料"/>
      <sheetName val="表3-10-2材料采购"/>
      <sheetName val="表3-10-3在库低值"/>
      <sheetName val="表3-10-4包装物"/>
      <sheetName val="表3-10-5委托加工"/>
      <sheetName val="表3-10-7在产品"/>
      <sheetName val="表3-10-8发出商品"/>
      <sheetName val="表3-10-9在用低值"/>
      <sheetName val="表3-10-10委托代销"/>
      <sheetName val="表3-10-11受托代销"/>
      <sheetName val="表3-10-6产成品"/>
      <sheetName val="表3-11待摊费用"/>
      <sheetName val="表3-12流资损失"/>
      <sheetName val="表3-13到期长债投资"/>
      <sheetName val="表3-14其他流资"/>
      <sheetName val="表4-1长投股票"/>
      <sheetName val="表4-2长投债券"/>
      <sheetName val="表4-3其他长投"/>
      <sheetName val="表5-1-1房屋"/>
      <sheetName val="表5-1-2构筑物"/>
      <sheetName val="表5-1-3管沟"/>
      <sheetName val="表5-2-1机器设备"/>
      <sheetName val="表5-2-2车辆"/>
      <sheetName val="表5-2-3电子"/>
      <sheetName val="表5-3工程物资"/>
      <sheetName val="表5-4-1在建土建"/>
      <sheetName val="表5-4-2在建设备"/>
      <sheetName val="表5-5固资清理"/>
      <sheetName val="表5-6固资损失"/>
      <sheetName val="表5-7固资土地"/>
      <sheetName val="表6-1土地使用权"/>
      <sheetName val="表6-2其他无资"/>
      <sheetName val="表7-1开办费"/>
      <sheetName val="表7-2长期待摊"/>
      <sheetName val="表8-1其他长资"/>
      <sheetName val="表8-2递延税借项"/>
      <sheetName val="表9-2应付票据"/>
      <sheetName val="表9-3应付帐款"/>
      <sheetName val="表9-1短期借款"/>
      <sheetName val="表9-4预收账款"/>
      <sheetName val="表9-5代销商品款"/>
      <sheetName val="表9-6其他应付"/>
      <sheetName val="表9-7应付工资"/>
      <sheetName val="表9-8应付福利"/>
      <sheetName val="表9-9应交税金"/>
      <sheetName val="表9-10应付股利"/>
      <sheetName val="表9-11其他应交"/>
      <sheetName val="表9-12预提费用"/>
      <sheetName val="表9-13到期长负"/>
      <sheetName val="表9-14其他流负"/>
      <sheetName val="表10-1长期借款"/>
      <sheetName val="表10-2应付债券"/>
      <sheetName val="表10-3长期应付款"/>
      <sheetName val="表10-4住房周转金"/>
      <sheetName val="表10-5其他长负"/>
      <sheetName val="表10-6递延税贷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00BS"/>
      <sheetName val="A301PL"/>
      <sheetName val="A400"/>
      <sheetName val="A401PL"/>
      <sheetName val="A500"/>
      <sheetName val="A501"/>
      <sheetName val="A502"/>
      <sheetName val="A1000"/>
      <sheetName val="汇率风险分析表"/>
      <sheetName val="流动性风险分析表"/>
      <sheetName val="B100"/>
      <sheetName val="C"/>
      <sheetName val="C10"/>
      <sheetName val="C100"/>
      <sheetName val="C200"/>
      <sheetName val="C300"/>
      <sheetName val="C400"/>
      <sheetName val="E"/>
      <sheetName val="E300"/>
      <sheetName val="E310"/>
      <sheetName val="E400"/>
      <sheetName val="E410"/>
      <sheetName val="E500"/>
      <sheetName val="E510"/>
      <sheetName val="E520"/>
      <sheetName val="E530"/>
      <sheetName val="贴现"/>
      <sheetName val="E800"/>
      <sheetName val="E810"/>
      <sheetName val="E900"/>
      <sheetName val="E910"/>
      <sheetName val="E911"/>
      <sheetName val="贷款清单"/>
      <sheetName val="G"/>
      <sheetName val="G100"/>
      <sheetName val="G110"/>
      <sheetName val="H"/>
      <sheetName val="H200"/>
      <sheetName val="H210"/>
      <sheetName val="H211"/>
      <sheetName val="H222"/>
      <sheetName val="H300"/>
      <sheetName val="J"/>
      <sheetName val="J200"/>
      <sheetName val="J210"/>
      <sheetName val="J300"/>
      <sheetName val="J310"/>
      <sheetName val="K"/>
      <sheetName val="固定资产累计折旧"/>
      <sheetName val="K100"/>
      <sheetName val="K200"/>
      <sheetName val="K300"/>
      <sheetName val="固定资产清理"/>
      <sheetName val="资产产权登记表"/>
      <sheetName val="L"/>
      <sheetName val="L200"/>
      <sheetName val="L210"/>
      <sheetName val="N"/>
      <sheetName val="N100"/>
      <sheetName val="N200"/>
      <sheetName val="N300"/>
      <sheetName val="N500"/>
      <sheetName val="N510"/>
      <sheetName val="N900"/>
      <sheetName val="N910"/>
      <sheetName val="N1000"/>
      <sheetName val="N1010"/>
      <sheetName val="O"/>
      <sheetName val="O100"/>
      <sheetName val="0110"/>
      <sheetName val="应纳所得税明细表"/>
      <sheetName val="P"/>
      <sheetName val="P100"/>
      <sheetName val="P110"/>
      <sheetName val="P200"/>
      <sheetName val="P300"/>
      <sheetName val="P900"/>
      <sheetName val="Q"/>
      <sheetName val="Q200"/>
      <sheetName val="Q400"/>
      <sheetName val="Q600"/>
      <sheetName val="S"/>
      <sheetName val="S100"/>
      <sheetName val="S110"/>
      <sheetName val="S110 (2)"/>
      <sheetName val="T"/>
      <sheetName val="T300"/>
      <sheetName val="T310"/>
      <sheetName val="以前年度损益调整"/>
      <sheetName val="U"/>
      <sheetName val="U100"/>
      <sheetName val="U110"/>
      <sheetName val="U200"/>
      <sheetName val="U220"/>
      <sheetName val="U300"/>
      <sheetName val="U310"/>
      <sheetName val="U400"/>
      <sheetName val="U500"/>
      <sheetName val="U600"/>
      <sheetName val="V"/>
      <sheetName val="V10"/>
      <sheetName val="V300"/>
      <sheetName val="V310"/>
      <sheetName val="OS Matters"/>
      <sheetName val="review"/>
      <sheetName val="Standard audit marks"/>
      <sheetName val="ÒÔÇ°Äê¶ÈËðÒæµ÷Õ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EMAI"/>
    </sheetNames>
    <sheetDataSet>
      <sheetData sheetId="0"/>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说明"/>
      <sheetName val="收入"/>
      <sheetName val="成本"/>
      <sheetName val="营业费用"/>
      <sheetName val="管理费用"/>
      <sheetName val="财务费用"/>
      <sheetName val="资本性支出"/>
      <sheetName val="XL4Poppy"/>
      <sheetName val="WC"/>
      <sheetName val="Capex"/>
      <sheetName val="DCF2"/>
      <sheetName val="Sale"/>
      <sheetName val="商标评估资料-填表"/>
      <sheetName val="#REF"/>
      <sheetName val="G&am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VENTORIES"/>
      <sheetName val="INCOME STATEMENT"/>
      <sheetName val="COST OF GOODS MANUFACTURED&amp;SOLD"/>
      <sheetName val="STATEMENT OF MANUFACTURING EXP."/>
      <sheetName val="STATEMENT OF Lab EXP."/>
      <sheetName val="STATEMENT OF SELLING EXPENSES"/>
      <sheetName val="STATEMENT OF G&amp;A EXPENSES"/>
      <sheetName val="STATEMENT OF S.M.G&amp;A EXP.MAY-99"/>
      <sheetName val="STATEMENT OF S.M.G&amp;A EXP.JUN-99"/>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PAYABLES"/>
      <sheetName val="ACCOUNTS RECEIVABLE"/>
      <sheetName val="INCOME STATEMENT"/>
      <sheetName val="INVENTORIES"/>
      <sheetName val="COST OF GOODS MANUFACTURED&amp;SOLD"/>
      <sheetName val="CASH FLOWS STATEMENT"/>
      <sheetName val="STATEMENT OF SELLING EXPENSES"/>
      <sheetName val="STATEMENT OF Lab EXP."/>
      <sheetName val="STATEMENT OF MANUFACTURING EXP."/>
      <sheetName val="STATEMENT OF S.M.G&amp;A EXP."/>
      <sheetName val="STATEMENT OF G&amp;A EXPENSES"/>
      <sheetName val="FIXED ASSETS"/>
      <sheetName val="BS"/>
      <sheetName val="SC"/>
      <sheetName val="1051 KMCLLC"/>
      <sheetName val="CONSOLIDATED"/>
      <sheetName val="1052 EZHOU"/>
      <sheetName val="KTB-China"/>
      <sheetName val="Intercompanies"/>
      <sheetName val="647 Journal Entries"/>
      <sheetName val="China-GAAP Recon"/>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
      <sheetName val="Collateral"/>
      <sheetName val="Loan Info"/>
      <sheetName val="Comparable"/>
      <sheetName val="Residual(Condo)"/>
      <sheetName val="Residual(SF)"/>
      <sheetName val="Residual(Income)"/>
      <sheetName val="Income"/>
      <sheetName val="Disposition"/>
      <sheetName val="CF Projection"/>
      <sheetName val="Scenario A"/>
      <sheetName val="Scenario B"/>
      <sheetName val="Tax"/>
      <sheetName val="Download"/>
      <sheetName val="Upload"/>
      <sheetName val="Print Mac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rrower Summary"/>
      <sheetName val="Earnings"/>
      <sheetName val="Forecast"/>
      <sheetName val="Repayment Summary"/>
      <sheetName val="Summary"/>
      <sheetName val="NPV Scenarios"/>
      <sheetName val="Balance Sheet"/>
      <sheetName val="Collateral"/>
      <sheetName val="Guarantors"/>
      <sheetName val="Timing"/>
      <sheetName val="Sheet2"/>
      <sheetName val="laroux"/>
      <sheetName val="封面"/>
      <sheetName val="目录"/>
      <sheetName val="表1"/>
      <sheetName val="表2"/>
      <sheetName val="表3流动资产汇总表"/>
      <sheetName val="表3-1-1库存现金"/>
      <sheetName val="表3-1-2运送中现金"/>
      <sheetName val="表3-1-3银行存款"/>
      <sheetName val="表3-2贵金属"/>
      <sheetName val="表3-3存放中央银行款项"/>
      <sheetName val="表3-4存放同业款项"/>
      <sheetName val="表3-5拆放同业款项"/>
      <sheetName val="表3-6拆放金融性公司"/>
      <sheetName val="表3-7短期贷款汇总表"/>
      <sheetName val="表3-7-1短期贷款（对公）"/>
      <sheetName val="表4-2不良贷款（含对公、私）"/>
      <sheetName val="表3-7-2短期贷款（对私）"/>
      <sheetName val="表3-8应收进出口押汇"/>
      <sheetName val="表3-9应收账款"/>
      <sheetName val="表3-10其他应收款"/>
      <sheetName val="表3-11贴现"/>
      <sheetName val="表3-12短期投资"/>
      <sheetName val="表3-13代理证券"/>
      <sheetName val="表3-14买入返售证券"/>
      <sheetName val="表3-15待处理流动资产净损失"/>
      <sheetName val="表3-16一年内到期长期投资"/>
      <sheetName val="表4-1-1中长期贷款（对公）"/>
      <sheetName val="表4-1-2中长期贷款（对私）"/>
      <sheetName val="表5长期投资汇总表"/>
      <sheetName val="表5-1长期股权投资"/>
      <sheetName val="表5-2长期非剥离债转股"/>
      <sheetName val="表5-3长期债券投资"/>
      <sheetName val="表6固定资产汇总表"/>
      <sheetName val="表6-1-1建筑物"/>
      <sheetName val="表6-1-2构筑物"/>
      <sheetName val="表6-2-1机器设备"/>
      <sheetName val="表6-2-2车辆"/>
      <sheetName val="表6-3-1土建在建工程"/>
      <sheetName val="表6-3-2设备在建工程"/>
      <sheetName val="表6-4固定资产清理"/>
      <sheetName val="表6-5待处理固定资产净损失"/>
      <sheetName val="表7-1土地使用权"/>
      <sheetName val="表7-2无形资产-其他无形资产"/>
      <sheetName val="表8-1长期待摊费用"/>
      <sheetName val="表9其他资产"/>
      <sheetName val="表9-1待处理抵债房屋"/>
      <sheetName val="表9-2待处理抵债土地"/>
      <sheetName val="表9-3待处理抵债交通工具"/>
      <sheetName val="表9-4待处理抵债机器设备"/>
      <sheetName val="表9-5待处理抵债权利凭证"/>
      <sheetName val="表9-6待处理其他抵债资产"/>
      <sheetName val="表9-7抵债资产待处理损溢"/>
      <sheetName val="表9-8待处理资产"/>
      <sheetName val="表10流动负债汇总表"/>
      <sheetName val="表10-1短期存款"/>
      <sheetName val="表10-2短期储蓄存款"/>
      <sheetName val="表10-3财政性存款"/>
      <sheetName val="表10-4向央行借款"/>
      <sheetName val="表10-5同业存放款"/>
      <sheetName val="表10-6同业拆入"/>
      <sheetName val="表10-7金融性公司拆入"/>
      <sheetName val="表10-8应解汇款"/>
      <sheetName val="表10-9汇出汇款"/>
      <sheetName val="表10-10应付代理证券款项"/>
      <sheetName val="表10-11应付账款"/>
      <sheetName val="表10-12其它应付款"/>
      <sheetName val="表10-13应付工资"/>
      <sheetName val="表10-14应付福利费"/>
      <sheetName val="表10-15应交税金"/>
      <sheetName val="表10-16应付利润"/>
      <sheetName val="表10-17预提费用"/>
      <sheetName val="表10-18发行短期债券"/>
      <sheetName val="表10-19一年内到期的长期负债"/>
      <sheetName val="表11长期负债汇总"/>
      <sheetName val="表11-1长期存款"/>
      <sheetName val="表11-2长期储蓄存款"/>
      <sheetName val="表11-3保证金"/>
      <sheetName val="表11-4发行长期债券"/>
      <sheetName val="表11-5长期借款"/>
      <sheetName val="表11-6长期应付款"/>
      <sheetName val="表12其他负债"/>
      <sheetName val="表12-1委托贷款"/>
      <sheetName val="表12-2委托贷款基金"/>
      <sheetName val="Sheet1"/>
      <sheetName val="表5固定资产汇总表 "/>
      <sheetName val="表5-1-1建筑物"/>
      <sheetName val="表5-1-2构筑物"/>
      <sheetName val="表5-2-1营业器具"/>
      <sheetName val="表5-2-2交通工具"/>
      <sheetName val="表5-2-4租赁器具及设备"/>
      <sheetName val="表5-3-1土建在建工程"/>
      <sheetName val="表5-3-2设备在建工程"/>
      <sheetName val="表5-4固定资产清理"/>
      <sheetName val="表5-5待处理固定资产净损失"/>
      <sheetName val="表6-1无形资产－土地"/>
      <sheetName val="表6-2无形资产-其他无形资产"/>
      <sheetName val="表8-1抵债房屋"/>
      <sheetName val="表8-2抵债土地"/>
      <sheetName val="表3-6买汇及贴现"/>
      <sheetName val="表3-7短期贷款汇总"/>
      <sheetName val="表3-7-2短期贷款(对私)"/>
      <sheetName val="表3-8贸易融资"/>
      <sheetName val="表3-9应收利息"/>
      <sheetName val="表3-10应收股利"/>
      <sheetName val="表3-11其他应收款"/>
      <sheetName val="表3-13买入返售款项"/>
      <sheetName val="表3-14待摊费用"/>
      <sheetName val="表3-15一年内到期的长期资产"/>
      <sheetName val="表3-16其他流动资产"/>
      <sheetName val="表4-1中长期贷款汇总"/>
      <sheetName val="表4-1-2中长期贷款 (对私)"/>
      <sheetName val="表4-3长期投资汇总表"/>
      <sheetName val="表4-3-1长期股权投资"/>
      <sheetName val="表4-3-2长期信托债转股"/>
      <sheetName val="表4-3-3长期债权投资"/>
      <sheetName val="房地产评估调查表"/>
      <sheetName val="B11车辆状况调查表"/>
      <sheetName val="表5-2-3电子设备"/>
      <sheetName val="设备附表1"/>
      <sheetName val="设备附表2"/>
      <sheetName val="表7长期待摊费用"/>
      <sheetName val="表8抵债资产汇总表"/>
      <sheetName val="表8-3抵债交通工具"/>
      <sheetName val="表8-4抵债机器设备"/>
      <sheetName val="表8-5抵债权利凭证"/>
      <sheetName val="表8-6其他抵债资产"/>
      <sheetName val="表8-7抵债资产待处理损溢"/>
      <sheetName val="表9其他长期资产"/>
      <sheetName val="表10-3向央行借款"/>
      <sheetName val="表10-4票据融资"/>
      <sheetName val="表10-7卖出回购款项"/>
      <sheetName val="表10-10存入保证金 "/>
      <sheetName val="表10-11应付利息"/>
      <sheetName val="表10-18递延收益"/>
      <sheetName val="表10-19预计负债"/>
      <sheetName val="表10-20一年内到期的长期负债"/>
      <sheetName val="表10－21其他流动负债"/>
      <sheetName val="表11-3转贷款资金"/>
      <sheetName val="表11-5长期应付款"/>
      <sheetName val="表11－6其他长期负债"/>
      <sheetName val="10-2"/>
      <sheetName val="10-10"/>
      <sheetName val="11-2"/>
      <sheetName val="贷款调查表"/>
      <sheetName val="汇率"/>
      <sheetName val="2004业务状况表"/>
      <sheetName val="2003年业务状况表"/>
      <sheetName val="2002年业务状况表"/>
      <sheetName val="表2汇总"/>
      <sheetName val="表36-1应付利息 "/>
      <sheetName val="表36-2应付利息明细表"/>
      <sheetName val="表37-1A其他应付款"/>
      <sheetName val="表37-1B其他应付款明细"/>
      <sheetName val="表37-1C应付利润"/>
      <sheetName val="表37-2一年内到期的长期负债明细"/>
      <sheetName val="表37-3其他流动负债明细"/>
      <sheetName val="表37-4委托业务"/>
      <sheetName val="表37-5-代理兑付债券"/>
      <sheetName val="表38-1应交税金"/>
      <sheetName val="表38-2应交税金明细表"/>
      <sheetName val="表39-1应付工资明细"/>
      <sheetName val="表39-2应付福利费明细"/>
      <sheetName val="表39-3长期借款"/>
      <sheetName val="表40-1卖出回购票据"/>
      <sheetName val="表40-2卖出回购贷款"/>
      <sheetName val="表40-3卖出回购债券（质押式）"/>
      <sheetName val="表40-4卖出回购债券（卖断式）"/>
      <sheetName val="表41-1长期应付款"/>
      <sheetName val="表41-2其他长期负债"/>
      <sheetName val="表42-1发行长期债券"/>
      <sheetName val="表42-2发行短期债券"/>
      <sheetName val="表43-1实收资本"/>
      <sheetName val="表43-2资本公积"/>
      <sheetName val="表43-3盈余公积"/>
      <sheetName val="表44利息收入与利息支出"/>
      <sheetName val="表45系统内往来收入与支出"/>
      <sheetName val="表46-汇兑损益"/>
      <sheetName val="表47-1金融企业往来收入"/>
      <sheetName val="表47-2金融企业往来支出"/>
      <sheetName val="表48-1债券交易价差损益"/>
      <sheetName val="表48-2投资类债券投资收益"/>
      <sheetName val="表48-3投资收益"/>
      <sheetName val="表49-营业税金及附加"/>
      <sheetName val="表50-1营业外收入"/>
      <sheetName val="表50-2营业外支出"/>
      <sheetName val="表51-工资及各项福利费"/>
      <sheetName val="表52-以前年度损益调整"/>
      <sheetName val="表53-提取准备"/>
      <sheetName val="表54-1应纳所得税明细表"/>
      <sheetName val="表54-2应纳所得税明细表附表"/>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ndard audit marks (2)"/>
      <sheetName val="A300"/>
      <sheetName val="A400"/>
      <sheetName val="A410"/>
      <sheetName val="A420"/>
      <sheetName val="A430"/>
      <sheetName val="A440"/>
      <sheetName val="A500"/>
      <sheetName val="A501"/>
      <sheetName val="A502"/>
      <sheetName val="A1000"/>
      <sheetName val="C"/>
      <sheetName val="C100"/>
      <sheetName val="C200"/>
      <sheetName val="c300"/>
      <sheetName val="C400"/>
      <sheetName val="E"/>
      <sheetName val="E10 "/>
      <sheetName val="E11"/>
      <sheetName val="E12"/>
      <sheetName val="E13"/>
      <sheetName val="E21 "/>
      <sheetName val="E300"/>
      <sheetName val="E400 "/>
      <sheetName val="E500"/>
      <sheetName val="E600"/>
      <sheetName val="E700"/>
      <sheetName val="&lt;E730&gt;"/>
      <sheetName val="E800"/>
      <sheetName val="E900"/>
      <sheetName val="E1000"/>
      <sheetName val="G"/>
      <sheetName val="G100"/>
      <sheetName val="H"/>
      <sheetName val="H100"/>
      <sheetName val="H200"/>
      <sheetName val="H300(reference)"/>
      <sheetName val="H310"/>
      <sheetName val="J "/>
      <sheetName val="J100"/>
      <sheetName val="J110"/>
      <sheetName val="J300"/>
      <sheetName val="J310"/>
      <sheetName val="J320"/>
      <sheetName val="K"/>
      <sheetName val="K100"/>
      <sheetName val="K200"/>
      <sheetName val="K300"/>
      <sheetName val="L"/>
      <sheetName val="L100"/>
      <sheetName val="N "/>
      <sheetName val="N10"/>
      <sheetName val="N100 "/>
      <sheetName val="N200  "/>
      <sheetName val="N300   "/>
      <sheetName val="N500  "/>
      <sheetName val="N600"/>
      <sheetName val="N700  "/>
      <sheetName val="N800"/>
      <sheetName val="N900 "/>
      <sheetName val="O"/>
      <sheetName val="O100"/>
      <sheetName val="O210"/>
      <sheetName val="o300"/>
      <sheetName val="o310"/>
      <sheetName val="P"/>
      <sheetName val="P100"/>
      <sheetName val="p110 "/>
      <sheetName val="p120"/>
      <sheetName val="P200"/>
      <sheetName val="P300"/>
      <sheetName val="Q "/>
      <sheetName val="Q100 "/>
      <sheetName val="Q200 "/>
      <sheetName val="Q300 "/>
      <sheetName val="Q400"/>
      <sheetName val="Q410"/>
      <sheetName val="Q700"/>
      <sheetName val="Q710"/>
      <sheetName val="S "/>
      <sheetName val="S100"/>
      <sheetName val="S200"/>
      <sheetName val="U.detail"/>
      <sheetName val="U100(Overall int yield analysis"/>
      <sheetName val="U110(Yield-MM placements）"/>
      <sheetName val="U120(Yield-Loan &amp; adv)"/>
      <sheetName val="U200"/>
      <sheetName val="U300"/>
      <sheetName val="U400"/>
      <sheetName val="U500"/>
      <sheetName val="U600"/>
      <sheetName val="U700"/>
      <sheetName val="U800"/>
      <sheetName val="U900"/>
      <sheetName val="U1000"/>
      <sheetName val="U1100"/>
      <sheetName val="U1200"/>
      <sheetName val="U1210"/>
      <sheetName val="U1300"/>
      <sheetName val="U1400"/>
      <sheetName val="V"/>
      <sheetName val="V100"/>
      <sheetName val="V300"/>
      <sheetName val="OS Matters"/>
      <sheetName val="review"/>
      <sheetName val="Standard audit 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unted bills"/>
      <sheetName val="privo table"/>
      <sheetName val="loan database (2)"/>
      <sheetName val="loan database"/>
    </sheetNames>
    <sheetDataSet>
      <sheetData sheetId="0" refreshError="1"/>
      <sheetData sheetId="1" refreshError="1"/>
      <sheetData sheetId="2" refreshError="1"/>
      <sheetData sheetId="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HZ Q101 - Bank Loan"/>
    </sheetNames>
    <definedNames>
      <definedName name="ARP_A"/>
      <definedName name="Back"/>
    </defined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pter1and2"/>
    </sheetNames>
    <definedNames>
      <definedName name="PartialBarrier"/>
    </defined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贴现2003"/>
      <sheetName val="贴现2002"/>
      <sheetName val="贴现(总表)"/>
      <sheetName val="表外项目-银行承兑汇票"/>
      <sheetName val="贷款清单2002"/>
      <sheetName val="贷款清单20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ample listing"/>
      <sheetName val="FZ"/>
      <sheetName val="QZ"/>
    </sheetNames>
    <sheetDataSet>
      <sheetData sheetId="0"/>
      <sheetData sheetId="1"/>
      <sheetData sheetId="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贴现2003"/>
      <sheetName val="贴现2002"/>
      <sheetName val="贴现(总表)"/>
      <sheetName val="表外项目-银行承兑汇票"/>
      <sheetName val="贷款清单2002"/>
      <sheetName val="贷款清单20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资产负债表"/>
      <sheetName val="调整科目汇总"/>
      <sheetName val="调整分录 "/>
      <sheetName val="附表1"/>
      <sheetName val="附表2"/>
      <sheetName val="附表3"/>
      <sheetName val="附表 4"/>
      <sheetName val="附表5"/>
      <sheetName val="附表6"/>
      <sheetName val="附表7"/>
      <sheetName val="附表8"/>
      <sheetName val="附表9"/>
      <sheetName val="附表10"/>
      <sheetName val="附表11"/>
      <sheetName val="附表12"/>
      <sheetName val="不交付资产"/>
      <sheetName val="房屋设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总公司2002.12.31"/>
      <sheetName val="Others"/>
    </sheetNames>
    <sheetDataSet>
      <sheetData sheetId="0"/>
      <sheetData sheetId="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３应收票据"/>
      <sheetName val="4应收账款明细表"/>
      <sheetName val="4A应收账龄分析"/>
      <sheetName val="5其他应收账龄分析"/>
      <sheetName val="6预付账龄分析"/>
      <sheetName val="９待摊费用明细表"/>
      <sheetName val="10长期投资明细表"/>
      <sheetName val="17应付票据明细表"/>
      <sheetName val="18应付账龄分析"/>
      <sheetName val="19预收账款明细表"/>
      <sheetName val="20其他应付款明细表"/>
      <sheetName val="20其他应付账龄分析"/>
      <sheetName val="26-26B 产品售后索赔统计表"/>
      <sheetName val="35销售收入成本毛利分析表"/>
      <sheetName val="36销售分地区"/>
      <sheetName val="37产品服务销售明细"/>
      <sheetName val="38采购明细表"/>
      <sheetName val="54B内部采购固定资产及在建工程"/>
      <sheetName val="00-01制造费用"/>
      <sheetName val="57关联公司往来"/>
      <sheetName val="Sheet18"/>
      <sheetName val="Sheet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00"/>
      <sheetName val="A400"/>
      <sheetName val="consol B&amp;S"/>
      <sheetName val="consol P&amp;L"/>
      <sheetName val="分行营业部01-BS"/>
      <sheetName val="分行营业部01-PL"/>
      <sheetName val="分行营业部00-BS"/>
      <sheetName val="分行营业部00-PL"/>
      <sheetName val="A500"/>
      <sheetName val="A501"/>
      <sheetName val="A502"/>
      <sheetName val="A510"/>
      <sheetName val="A1000"/>
      <sheetName val="B100"/>
      <sheetName val="C"/>
      <sheetName val="c100"/>
      <sheetName val="C200"/>
      <sheetName val="C201"/>
      <sheetName val="C300"/>
      <sheetName val="C301"/>
      <sheetName val="C400"/>
      <sheetName val="C401"/>
      <sheetName val="C500"/>
      <sheetName val="E"/>
      <sheetName val="E10"/>
      <sheetName val="E100"/>
      <sheetName val="E200"/>
      <sheetName val="e300"/>
      <sheetName val="e301"/>
      <sheetName val="e302"/>
      <sheetName val="E400"/>
      <sheetName val="E500"/>
      <sheetName val="E501"/>
      <sheetName val="E600"/>
      <sheetName val="E700"/>
      <sheetName val="E701"/>
      <sheetName val="E702"/>
      <sheetName val="e800"/>
      <sheetName val="e801"/>
      <sheetName val="E810"/>
      <sheetName val="E811"/>
      <sheetName val="E815"/>
      <sheetName val="E820"/>
      <sheetName val="E830"/>
      <sheetName val="e900"/>
      <sheetName val="e901"/>
      <sheetName val="e902"/>
      <sheetName val="E1000"/>
      <sheetName val="E1010"/>
      <sheetName val="E1020"/>
      <sheetName val="G"/>
      <sheetName val="G100"/>
      <sheetName val="G101"/>
      <sheetName val="G102"/>
      <sheetName val="H"/>
      <sheetName val="H10"/>
      <sheetName val="H100"/>
      <sheetName val="H200"/>
      <sheetName val="H210"/>
      <sheetName val="J"/>
      <sheetName val="j100"/>
      <sheetName val="j200"/>
      <sheetName val="j201"/>
      <sheetName val="K"/>
      <sheetName val="K100"/>
      <sheetName val="k200"/>
      <sheetName val="k210"/>
      <sheetName val="K300"/>
      <sheetName val="k310"/>
      <sheetName val="k400"/>
      <sheetName val="L"/>
      <sheetName val="L100"/>
      <sheetName val="N"/>
      <sheetName val="N10"/>
      <sheetName val="N100"/>
      <sheetName val="n200"/>
      <sheetName val="N210"/>
      <sheetName val="N211"/>
      <sheetName val="N300"/>
      <sheetName val="N400"/>
      <sheetName val="N500"/>
      <sheetName val="O"/>
      <sheetName val="o100"/>
      <sheetName val="o200"/>
      <sheetName val="o300"/>
      <sheetName val="o310"/>
      <sheetName val="P"/>
      <sheetName val="P100"/>
      <sheetName val="P200"/>
      <sheetName val="Q"/>
      <sheetName val="Q100P"/>
      <sheetName val="Q200P"/>
      <sheetName val="Q300"/>
      <sheetName val="S"/>
      <sheetName val="S100"/>
      <sheetName val="T"/>
      <sheetName val="U.detail"/>
      <sheetName val="u"/>
      <sheetName val="u100"/>
      <sheetName val="u200"/>
      <sheetName val="u300"/>
      <sheetName val="u400"/>
      <sheetName val="u500"/>
      <sheetName val="V"/>
      <sheetName val="v100"/>
      <sheetName val="v200"/>
      <sheetName val="v300"/>
      <sheetName val="v301"/>
      <sheetName val="OS Matters"/>
      <sheetName val="review"/>
      <sheetName val="Standard audit marks"/>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 val="贴现2003"/>
      <sheetName val="贴现2002"/>
      <sheetName val="贴现(总表)"/>
      <sheetName val="表外项目-银行承兑汇票"/>
      <sheetName val="贷款清单2002"/>
      <sheetName val="贷款清单20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amp; Bank"/>
      <sheetName val="ARP"/>
    </sheetNames>
    <sheetDataSet>
      <sheetData sheetId="0"/>
      <sheetData sheetId="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录"/>
      <sheetName val="现金流量表"/>
      <sheetName val="现金流量表工作底稿"/>
      <sheetName val="补充资料"/>
      <sheetName val="调整分录"/>
      <sheetName val="资产负债表"/>
      <sheetName val="合并抵消分录"/>
      <sheetName val="损益表"/>
      <sheetName val="损益明细表"/>
      <sheetName val="利润分配表"/>
      <sheetName val="实收资本"/>
      <sheetName val="固定资产及累计折旧表"/>
      <sheetName val="AC0607B2"/>
      <sheetName val="长期投资表"/>
      <sheetName val="库存材料"/>
      <sheetName val="福利费、工资"/>
      <sheetName val="基本生产"/>
      <sheetName val="辅助生产表"/>
      <sheetName val="管理费用"/>
      <sheetName val="销售及财务费用"/>
      <sheetName val="营业外收支表"/>
      <sheetName val="在建工程表"/>
      <sheetName val="纳税情况表"/>
      <sheetName val="业务往来"/>
      <sheetName val="保险情况表"/>
      <sheetName val="保险投保明细表"/>
      <sheetName val="保险事故、赔款情况表"/>
      <sheetName val="债权债务表"/>
      <sheetName val="银行余额调整"/>
      <sheetName val="封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VVVVa"/>
      <sheetName val="封面"/>
      <sheetName val="报表内容"/>
      <sheetName val="选择报表"/>
      <sheetName val="资产负债表"/>
      <sheetName val="损益表"/>
      <sheetName val="损益明细表"/>
      <sheetName val="利润分配表"/>
      <sheetName val="现金流量表"/>
      <sheetName val="现金流量表附注"/>
      <sheetName val="短期投资表"/>
      <sheetName val="实收资本明细表"/>
      <sheetName val="固定资产累计折旧表"/>
      <sheetName val="固定资产累计折旧表续"/>
      <sheetName val="长期投资表"/>
      <sheetName val="长期投资表-合资经营投资"/>
      <sheetName val="长期投资表-联合经营投资"/>
      <sheetName val="长期投资表-股份投资"/>
      <sheetName val="长期投资表-证券投资"/>
      <sheetName val="长期投资表-其他投资"/>
      <sheetName val="人民币借款表"/>
      <sheetName val="外币借款表"/>
      <sheetName val="存货表"/>
      <sheetName val="库存油表"/>
      <sheetName val="应付工资、应付福利费表"/>
      <sheetName val="对外合作人员费收入明细表"/>
      <sheetName val="生产成本表"/>
      <sheetName val="生产成本明细表"/>
      <sheetName val="辅助生产表"/>
      <sheetName val="生产成本表(总）"/>
      <sheetName val="油(气)田生产成本"/>
      <sheetName val="管理费用明细表"/>
      <sheetName val="销售费用及财务费用明细表"/>
      <sheetName val="营业外收支明细表"/>
      <sheetName val="在建工程表"/>
      <sheetName val="经费预算执行情况表"/>
      <sheetName val="纳税情况表"/>
      <sheetName val="业务往来"/>
      <sheetName val="业务往来1"/>
      <sheetName val="保险情况表"/>
      <sheetName val="保险投保明细表"/>
      <sheetName val="保险事故、赔款情况表"/>
      <sheetName val="债权债务表"/>
      <sheetName val="系统内资产调拨表"/>
      <sheetName val="银行余额调整"/>
      <sheetName val="Sheet2"/>
      <sheetName val="Sheet1"/>
      <sheetName val="目录"/>
      <sheetName val="固定资产增减值情况统计"/>
      <sheetName val="表5固定资产汇总表"/>
      <sheetName val="表5-1-1建筑物"/>
      <sheetName val="表5-1-2构筑物"/>
      <sheetName val="附表1-房屋勘察表"/>
      <sheetName val="附表2-构筑物勘察表"/>
      <sheetName val="附表3-在建工程勘察表"/>
      <sheetName val="附表4-宗地个别情况调查表"/>
      <sheetName val="附表5-宗地设施状况调查表"/>
      <sheetName val="附表6-前期费用调查表"/>
      <sheetName val="附表7-房地产价格调查表"/>
      <sheetName val="表5-2-1其他固定资产"/>
      <sheetName val="表5-2-2交通工具"/>
      <sheetName val="表5-2-3电子设备"/>
      <sheetName val="中央空调主机调查表"/>
      <sheetName val="电梯调查表"/>
      <sheetName val="大型计算机调查表"/>
      <sheetName val="金融设备调查表"/>
      <sheetName val="表5-3-1土建在建工程"/>
      <sheetName val="车辆状况调查表"/>
      <sheetName val="表5-3-2设备在建工程"/>
      <sheetName val="表5-4固定资产清理"/>
      <sheetName val="表5-5待处理固定资产净损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9-1"/>
      <sheetName val="G9-2"/>
      <sheetName val="G9-3"/>
      <sheetName val="资产调整分录"/>
      <sheetName val="负债调整分录"/>
      <sheetName val="利润调整分录"/>
      <sheetName val="资产重分类分录"/>
      <sheetName val="负债重分类分录"/>
      <sheetName val="利润重分类分录"/>
      <sheetName val="企业表一"/>
      <sheetName val="企业表二"/>
      <sheetName val="M-5A"/>
      <sheetName val="M-5B"/>
      <sheetName val="M-5C"/>
      <sheetName val="所得税调整"/>
      <sheetName val="M_5A"/>
      <sheetName val="M_5C"/>
      <sheetName val="封面"/>
      <sheetName val="资料清单"/>
      <sheetName val="基础数据表清单"/>
      <sheetName val="现金"/>
      <sheetName val="存放中央银行款项"/>
      <sheetName val="存放同业款项"/>
      <sheetName val="联行往来"/>
      <sheetName val="拆放同业"/>
      <sheetName val="应收进出口押汇"/>
      <sheetName val="应收利息"/>
      <sheetName val="应收利息变动表"/>
      <sheetName val="其他应收款"/>
      <sheetName val="贴现"/>
      <sheetName val="买入返售票据"/>
      <sheetName val="短期投资 "/>
      <sheetName val="长期股权投资"/>
      <sheetName val="长期债券投资-2003年度"/>
      <sheetName val="长期债券投资-2002年度"/>
      <sheetName val="凭证式国债发行计划"/>
      <sheetName val="委托业务"/>
      <sheetName val="买入返售债券"/>
      <sheetName val="重组贷款"/>
      <sheetName val="非应计贷款-2003"/>
      <sheetName val="非应计贷款-2002"/>
      <sheetName val="贷款呆账准备"/>
      <sheetName val="核销贷款明细"/>
      <sheetName val="收回以前年度已核销贷款明细"/>
      <sheetName val="固定资产及累计折旧"/>
      <sheetName val="固定资产清理"/>
      <sheetName val="房地产产权登记表"/>
      <sheetName val="在建工程"/>
      <sheetName val="无形资产-2003"/>
      <sheetName val="无形资产-2002"/>
      <sheetName val="递延资产(长期待摊费用)-2003"/>
      <sheetName val="递延资产(长期待摊费用)-2002"/>
      <sheetName val="抵债资产明细表"/>
      <sheetName val="抵债资产处置明细表"/>
      <sheetName val="其他长期资产"/>
      <sheetName val="向中央银行借款"/>
      <sheetName val="存款期限分析"/>
      <sheetName val="同业存放款项"/>
      <sheetName val="同业拆入"/>
      <sheetName val="保证金"/>
      <sheetName val="其他应付款"/>
      <sheetName val="应交税金"/>
      <sheetName val="长期借款"/>
      <sheetName val="卖出回购票据"/>
      <sheetName val="卖出回购债券"/>
      <sheetName val="长期应付款"/>
      <sheetName val="资本公积"/>
      <sheetName val="盈余公积"/>
      <sheetName val="系统内往来收入与支出"/>
      <sheetName val="资产一般损失"/>
      <sheetName val="工资及各项福利费"/>
      <sheetName val="以前年度损益调整"/>
      <sheetName val="应纳所得税明细表"/>
      <sheetName val="应纳所得税明细表附表"/>
      <sheetName val="表外项目汇总"/>
      <sheetName val="表外项目-银行承兑汇票"/>
      <sheetName val="表外项目-保函"/>
      <sheetName val="表外项目-信用证"/>
      <sheetName val="表外项目—不可撤销的贷款承诺"/>
      <sheetName val="经营性租赁承诺"/>
      <sheetName val="资本性支出承诺"/>
      <sheetName val="贷款清单"/>
      <sheetName val="贷款总额按客户所在行业分类"/>
      <sheetName val="贷款前十名客户贷款余额"/>
      <sheetName val="衍生金融工具明细表"/>
      <sheetName val="现金流量表所需资料"/>
      <sheetName val="未来需支付的退休金差额补贴"/>
      <sheetName val="一次性住房补贴"/>
      <sheetName val="98重分类"/>
      <sheetName val="98调整"/>
      <sheetName val="校验"/>
      <sheetName val="资产试算"/>
      <sheetName val="负债试算"/>
      <sheetName val="利润试算"/>
      <sheetName val="资产负债表（审定）"/>
      <sheetName val="利润表（审定）"/>
      <sheetName val="项目分析表"/>
      <sheetName val="利润表项目变动分析表"/>
      <sheetName val="重要性确定"/>
      <sheetName val="三年财务指标比较表"/>
      <sheetName val="现金流量表"/>
      <sheetName val="指标分析表"/>
      <sheetName val="调整分录"/>
      <sheetName val="重分类分录"/>
      <sheetName val="Sheet1"/>
      <sheetName val="Sheet2"/>
      <sheetName val="Sheet5"/>
      <sheetName val="Sheet4"/>
      <sheetName val="Sheet6"/>
      <sheetName val="Sheet7"/>
      <sheetName val="Sheet8"/>
      <sheetName val="Sheet9"/>
      <sheetName val="Sheet10"/>
      <sheetName val="Sheet13"/>
      <sheetName val="Sheet17"/>
      <sheetName val="Sheet16"/>
      <sheetName val="Sheet15"/>
      <sheetName val="Sheet14"/>
      <sheetName val="Sheet12"/>
      <sheetName val="Sheet11"/>
      <sheetName val="Sheet3"/>
      <sheetName val="____"/>
      <sheetName val="B"/>
      <sheetName val="分析表2"/>
      <sheetName val="laroux"/>
      <sheetName val="股资 (3)"/>
      <sheetName val="合并利"/>
      <sheetName val="合并资"/>
      <sheetName val="合并利润表 (2)"/>
      <sheetName val="股资 (2)"/>
      <sheetName val="合利 (2)"/>
      <sheetName val="所 (2)"/>
      <sheetName val="因素"/>
      <sheetName val="利润增减表"/>
      <sheetName val="情况"/>
      <sheetName val="情况2"/>
      <sheetName val="名称"/>
      <sheetName val="往来帐"/>
      <sheetName val="弹资"/>
      <sheetName val="齿资"/>
      <sheetName val="本资"/>
      <sheetName val="本资 (2)"/>
      <sheetName val="合资"/>
      <sheetName val="工资"/>
      <sheetName val="股资"/>
      <sheetName val="变动"/>
      <sheetName val="弹附"/>
      <sheetName val="齿附"/>
      <sheetName val="本附"/>
      <sheetName val="合附"/>
      <sheetName val="弹利"/>
      <sheetName val="齿利"/>
      <sheetName val="本利"/>
      <sheetName val="合利"/>
      <sheetName val="所"/>
      <sheetName val="工利"/>
      <sheetName val="费成合"/>
      <sheetName val="齿润"/>
      <sheetName val="弹润"/>
      <sheetName val="本润"/>
      <sheetName val="合润"/>
      <sheetName val="弹交"/>
      <sheetName val="齿交"/>
      <sheetName val="本交"/>
      <sheetName val="合交"/>
      <sheetName val="弹费"/>
      <sheetName val="齿费"/>
      <sheetName val="本费"/>
      <sheetName val="合费"/>
      <sheetName val="弹福"/>
      <sheetName val="齿福"/>
      <sheetName val="本福"/>
      <sheetName val="合福"/>
      <sheetName val="合利增减 (2)"/>
      <sheetName val="合成因素"/>
      <sheetName val="快工"/>
      <sheetName val="快本"/>
      <sheetName val="利分"/>
      <sheetName val="利分 (2)"/>
      <sheetName val="齿利2"/>
      <sheetName val="弹利2"/>
      <sheetName val="收益汇总1"/>
      <sheetName val="收益汇总2"/>
      <sheetName val="收益汇总3"/>
      <sheetName val="收益汇总4"/>
      <sheetName val="收益汇总5"/>
      <sheetName val="表1季度"/>
      <sheetName val="表2季度"/>
      <sheetName val="表2"/>
      <sheetName val="指标表"/>
      <sheetName val="税金"/>
      <sheetName val="汽齿98"/>
      <sheetName val="中弹98"/>
      <sheetName val="本部98"/>
      <sheetName val="公司98"/>
      <sheetName val="本费 (2)"/>
      <sheetName val="间"/>
      <sheetName val="直"/>
      <sheetName val="间 (2)"/>
      <sheetName val="直 (2)"/>
      <sheetName val="衍生金融工具☎细表"/>
      <sheetName val="衍生金融工具_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写说明"/>
      <sheetName val="资产信息模板"/>
      <sheetName val="值列表"/>
    </sheetNames>
    <sheetDataSet>
      <sheetData sheetId="0" refreshError="1"/>
      <sheetData sheetId="1" refreshError="1"/>
      <sheetData sheetId="2"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报表封面"/>
      <sheetName val="选择报表"/>
      <sheetName val="资产负债表"/>
      <sheetName val="损益表"/>
      <sheetName val="工作底稿"/>
      <sheetName val="调整分录"/>
      <sheetName val="补充资料"/>
      <sheetName val="现金流量表"/>
      <sheetName val="资产负债表 (2)"/>
      <sheetName val="L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徐"/>
      <sheetName val="管理文件清单"/>
      <sheetName val="B"/>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SL"/>
      <sheetName val="Sheet2"/>
      <sheetName val="Sheet1"/>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0-lease"/>
      <sheetName val="sub-branch"/>
      <sheetName val="Sheet3"/>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综合"/>
      <sheetName val="调整表"/>
      <sheetName val="表1汇总表"/>
      <sheetName val="表2分类汇总"/>
      <sheetName val="表3流动汇总"/>
      <sheetName val="3-1-1现金"/>
      <sheetName val="(附表)现金盘点表"/>
      <sheetName val="3-1-2银行存款"/>
      <sheetName val="(附表)银行调节表"/>
      <sheetName val="3-1-3其他货币资金"/>
      <sheetName val="3-2短期投资汇总"/>
      <sheetName val="3-2-1短投-股票"/>
      <sheetName val="3-2-2短投-债券"/>
      <sheetName val="3-2-3短投-其他"/>
      <sheetName val="(附表）有价证券盘点表"/>
      <sheetName val="3-3应收票据"/>
      <sheetName val="3-4应收账款"/>
      <sheetName val="(附表)可疑债权调查表"/>
      <sheetName val="(附表)以前坏账查阅表"/>
      <sheetName val="3-5应收股利（利润）"/>
      <sheetName val="3-6应收利息"/>
      <sheetName val="3-7预付账款"/>
      <sheetName val="3-8应收补贴款"/>
      <sheetName val="3-9其他应收款"/>
      <sheetName val="内部往来"/>
      <sheetName val="3-10存货汇总"/>
      <sheetName val="(附表)存货盘点表"/>
      <sheetName val="3-10-1原材料"/>
      <sheetName val="3-10-2材料采购"/>
      <sheetName val="3-10-3在库低耗 "/>
      <sheetName val="3-10-4包装物"/>
      <sheetName val="3-10-5委托加工材料"/>
      <sheetName val="3-10-6产成品"/>
      <sheetName val="3-10-7在产品"/>
      <sheetName val="3-10-8分期收款发出产品"/>
      <sheetName val="3-10-9在用低耗"/>
      <sheetName val="3-10-10委托代销商品"/>
      <sheetName val="3-10-11受托代销商品"/>
      <sheetName val="3-11待摊费用"/>
      <sheetName val="3-12待处理流动净损失"/>
      <sheetName val="3-13一年到期债券"/>
      <sheetName val="3-14其他流动"/>
      <sheetName val="表4长期投资汇总"/>
      <sheetName val="4-1长投-股票"/>
      <sheetName val="4-2长投-债券"/>
      <sheetName val="4-3长投-其他"/>
      <sheetName val="表5固定资产汇总"/>
      <sheetName val="5-1-1房屋建筑物"/>
      <sheetName val="5-1-2构筑物"/>
      <sheetName val="5-1-3管道沟槽"/>
      <sheetName val="5-2-1机器设备"/>
      <sheetName val="(附表)机器设备调查表"/>
      <sheetName val="(附表)进口设备调查表"/>
      <sheetName val="5-2-2车辆"/>
      <sheetName val="(附表)车辆调查表"/>
      <sheetName val="5-2-3电子设备"/>
      <sheetName val="(附表)电子设备调查表"/>
      <sheetName val="5-2-4船舶"/>
      <sheetName val="5-3工程物资"/>
      <sheetName val="5-4-1在建（土建）"/>
      <sheetName val="5-4-2在建（设备）"/>
      <sheetName val="5-5固定资产清理"/>
      <sheetName val="5-6待处理固定净损失"/>
      <sheetName val="6-1无形（土地）"/>
      <sheetName val="6-2无形（其他）"/>
      <sheetName val="7-1开办费"/>
      <sheetName val="7-2长期待摊费用"/>
      <sheetName val="8-1其他长期资产"/>
      <sheetName val="8-2递延税款借项"/>
      <sheetName val="表9流动负债汇总"/>
      <sheetName val="9-1短期借款"/>
      <sheetName val="9-2应付票据"/>
      <sheetName val="9-3应付账款"/>
      <sheetName val="9-4预收账款"/>
      <sheetName val="9-5代销商品款"/>
      <sheetName val="9-6其他应付款"/>
      <sheetName val="9-7应付工资"/>
      <sheetName val="9-8应付福利费"/>
      <sheetName val="9-9应交税金"/>
      <sheetName val="9-10应付利润（股利）"/>
      <sheetName val="9-11其他未交款"/>
      <sheetName val="9-12预提费用"/>
      <sheetName val="9-13一年到期长期负债"/>
      <sheetName val="9-14其他流动负债"/>
      <sheetName val="表10长期负债汇总 "/>
      <sheetName val="10-1长期借款"/>
      <sheetName val="10-2应付债券"/>
      <sheetName val="10-3长期应付款"/>
      <sheetName val="10-4住房周转金"/>
      <sheetName val="10-5其他长期负债"/>
      <sheetName val="10-6递延税款贷项"/>
      <sheetName val="00000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
      <sheetName val="Collateral"/>
      <sheetName val="Loan Info"/>
      <sheetName val="Comparable"/>
      <sheetName val="Residual(Condo)"/>
      <sheetName val="Residual(SF)"/>
      <sheetName val="Residual(Income)"/>
      <sheetName val="Income"/>
      <sheetName val="Disposition"/>
      <sheetName val="CF Projection"/>
      <sheetName val="Scenario A"/>
      <sheetName val="Scenario B"/>
      <sheetName val="Tax"/>
      <sheetName val="Download"/>
      <sheetName val="Upload"/>
      <sheetName val="Print Macro"/>
      <sheetName val="封面"/>
      <sheetName val="目录"/>
      <sheetName val="表1"/>
      <sheetName val="表2"/>
      <sheetName val="表3流动资产汇总表"/>
      <sheetName val="表3-1-1库存现金"/>
      <sheetName val="表3-1-2运送中现金"/>
      <sheetName val="表3-1-3银行存款"/>
      <sheetName val="表3-2贵金属"/>
      <sheetName val="表3-3存放中央银行款项"/>
      <sheetName val="表3-4存放同业款项"/>
      <sheetName val="表3-5拆放同业款项"/>
      <sheetName val="表3-6拆放金融性公司"/>
      <sheetName val="表3-7短期贷款汇总表"/>
      <sheetName val="表3-7-1短期贷款（对公）"/>
      <sheetName val="表3-7-2短期贷款（对私）"/>
      <sheetName val="表3-8应收进出口押汇"/>
      <sheetName val="表3-9应收账款"/>
      <sheetName val="表3-10其他应收款"/>
      <sheetName val="表3-11贴现"/>
      <sheetName val="表3-13代理证券"/>
      <sheetName val="表3-14买入返售证券"/>
      <sheetName val="表3-15待处理流动资产净损失"/>
      <sheetName val="表3-16一年内到期长期投资"/>
      <sheetName val="表4-1-1中长期贷款（对公）"/>
      <sheetName val="表4-1-2中长期贷款（对私）"/>
      <sheetName val="表4-2不良贷款（含对公、私）"/>
      <sheetName val="表5长期投资汇总表"/>
      <sheetName val="表5-1长期股权投资"/>
      <sheetName val="表5-2长期非剥离债转股"/>
      <sheetName val="表5-3长期债券投资"/>
      <sheetName val="表6固定资产汇总表"/>
      <sheetName val="表6-1-1建筑物"/>
      <sheetName val="表6-1-2构筑物"/>
      <sheetName val="表6-2-1机器设备"/>
      <sheetName val="表6-2-2车辆"/>
      <sheetName val="表6-3-1土建在建工程"/>
      <sheetName val="表6-3-2设备在建工程"/>
      <sheetName val="表6-4固定资产清理"/>
      <sheetName val="表6-5待处理固定资产净损失"/>
      <sheetName val="表7-1土地使用权"/>
      <sheetName val="表7-2无形资产-其他无形资产"/>
      <sheetName val="表8-1长期待摊费用"/>
      <sheetName val="表9其他资产"/>
      <sheetName val="表9-1待处理抵债房屋"/>
      <sheetName val="表9-2待处理抵债土地"/>
      <sheetName val="表9-3待处理抵债交通工具"/>
      <sheetName val="表9-4待处理抵债机器设备"/>
      <sheetName val="表9-5待处理抵债权利凭证"/>
      <sheetName val="表9-6待处理其他抵债资产"/>
      <sheetName val="表9-7抵债资产待处理损溢"/>
      <sheetName val="表9-8待处理资产"/>
      <sheetName val="表10流动负债汇总表"/>
      <sheetName val="表10-1短期存款"/>
      <sheetName val="表10-2短期储蓄存款"/>
      <sheetName val="表10-3财政性存款"/>
      <sheetName val="表10-4向央行借款"/>
      <sheetName val="表10-5同业存放款"/>
      <sheetName val="表10-6同业拆入"/>
      <sheetName val="表10-7金融性公司拆入"/>
      <sheetName val="表10-8应解汇款"/>
      <sheetName val="表10-9汇出汇款"/>
      <sheetName val="表10-10应付代理证券款项"/>
      <sheetName val="表10-11应付账款"/>
      <sheetName val="表10-12其它应付款"/>
      <sheetName val="表3-12短期投资"/>
      <sheetName val="表10-13应付工资"/>
      <sheetName val="表10-14应付福利费"/>
      <sheetName val="表10-15应交税金"/>
      <sheetName val="表10-16应付利润"/>
      <sheetName val="表10-17预提费用"/>
      <sheetName val="表10-18发行短期债券"/>
      <sheetName val="表10-19一年内到期的长期负债"/>
      <sheetName val="表11长期负债汇总"/>
      <sheetName val="表11-1长期存款"/>
      <sheetName val="表11-2长期储蓄存款"/>
      <sheetName val="表11-3保证金"/>
      <sheetName val="表11-4发行长期债券"/>
      <sheetName val="表11-5长期借款"/>
      <sheetName val="表11-6长期应付款"/>
      <sheetName val="表12其他负债"/>
      <sheetName val="表12-1委托贷款"/>
      <sheetName val="表12-2委托贷款基金"/>
      <sheetName val="表5固定资产汇总表 "/>
      <sheetName val="表5-1-1建筑物"/>
      <sheetName val="表5-1-2构筑物"/>
      <sheetName val="表5-2-1营业器具"/>
      <sheetName val="表5-2-2交通工具"/>
      <sheetName val="表5-2-4租赁器具及设备"/>
      <sheetName val="表5-3-1土建在建工程"/>
      <sheetName val="表5-3-2设备在建工程"/>
      <sheetName val="表5-4固定资产清理"/>
      <sheetName val="表5-5待处理固定资产净损失"/>
      <sheetName val="表6-1无形资产－土地"/>
      <sheetName val="表6-2无形资产-其他无形资产"/>
      <sheetName val="表8-1抵债房屋"/>
      <sheetName val="表8-2抵债土地"/>
      <sheetName val="Sheet1"/>
      <sheetName val="表3-6买汇及贴现"/>
      <sheetName val="表3-7短期贷款汇总"/>
      <sheetName val="表3-7-2短期贷款(对私)"/>
      <sheetName val="表3-8贸易融资"/>
      <sheetName val="表3-9应收利息"/>
      <sheetName val="表3-10应收股利"/>
      <sheetName val="表3-11其他应收款"/>
      <sheetName val="表3-13买入返售款项"/>
      <sheetName val="表3-14待摊费用"/>
      <sheetName val="表3-15一年内到期的长期资产"/>
      <sheetName val="表3-16其他流动资产"/>
      <sheetName val="表4-1中长期贷款汇总"/>
      <sheetName val="表4-1-2中长期贷款 (对私)"/>
      <sheetName val="表4-3长期投资汇总表"/>
      <sheetName val="表4-3-1长期股权投资"/>
      <sheetName val="表4-3-2长期信托债转股"/>
      <sheetName val="表4-3-3长期债权投资"/>
      <sheetName val="房地产评估调查表（1）"/>
      <sheetName val="房地产评估调查表（2）"/>
      <sheetName val="房地产评估调查表（3）"/>
      <sheetName val="房地产调查评估表（4）"/>
      <sheetName val="房地产评估调查表（5）"/>
      <sheetName val="房地产评估调查表（6）"/>
      <sheetName val="房地产评估调查表(7)"/>
      <sheetName val="房地产评估调查表（8）"/>
      <sheetName val="房地产评估调查表（9）"/>
      <sheetName val="房地产评估调查表 (10)"/>
      <sheetName val="房地产评估调查表 (11)"/>
      <sheetName val="房地产评估调查表 (12)"/>
      <sheetName val="房地产评估调查表 (13)"/>
      <sheetName val="房地产评估调查表(14)"/>
      <sheetName val="房地产评估调查表 (15)"/>
      <sheetName val="房地产评估调查表 (16)"/>
      <sheetName val="B11车辆状况调查表-1"/>
      <sheetName val="B11-2"/>
      <sheetName val="B11-3"/>
      <sheetName val="B11-4"/>
      <sheetName val="B11-5"/>
      <sheetName val="B11-6"/>
      <sheetName val="B11-7"/>
      <sheetName val="B11-8"/>
      <sheetName val="B11-9"/>
      <sheetName val="B11-10"/>
      <sheetName val="B11-11"/>
      <sheetName val="B11-12"/>
      <sheetName val="B11-13"/>
      <sheetName val="B11-14"/>
      <sheetName val="B11-15"/>
      <sheetName val="表5-2-3电子设备"/>
      <sheetName val="设备附表1"/>
      <sheetName val="设备附表2"/>
      <sheetName val="表7长期待摊费用"/>
      <sheetName val="表8抵债资产汇总表"/>
      <sheetName val="表8-3抵债交通工具"/>
      <sheetName val="表8-4抵债机器设备"/>
      <sheetName val="表8-5抵债权利凭证"/>
      <sheetName val="表8-6其他抵债资产"/>
      <sheetName val="表8-7抵债资产待处理损溢"/>
      <sheetName val="表9其他长期资产"/>
      <sheetName val="表10-3向央行借款"/>
      <sheetName val="表10-4票据融资"/>
      <sheetName val="表10-7卖出回购款项"/>
      <sheetName val="表10-10存入保证金 "/>
      <sheetName val="表10-11应付利息"/>
      <sheetName val="表10-18递延收益"/>
      <sheetName val="表10-19预计负债"/>
      <sheetName val="表10-20一年内到期的长期负债"/>
      <sheetName val="表10－21其他流动负债"/>
      <sheetName val="表11-3转贷款资金"/>
      <sheetName val="表11-5长期应付款"/>
      <sheetName val="表11－6其他长期负债"/>
      <sheetName val="表6-ĳ-1土建在建工程"/>
      <sheetName val="表6=4固定资产清理"/>
      <sheetName val="贷款调查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37.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39.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41.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44.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45.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46.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47.xml.rels><?xml version="1.0" encoding="UTF-8" standalone="yes"?>
<Relationships xmlns="http://schemas.openxmlformats.org/package/2006/relationships"><Relationship Id="rId2" Type="http://schemas.openxmlformats.org/officeDocument/2006/relationships/comments" Target="../comments19.xml"/><Relationship Id="rId1" Type="http://schemas.openxmlformats.org/officeDocument/2006/relationships/vmlDrawing" Target="../drawings/vmlDrawing19.vm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18.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1.xml"/><Relationship Id="rId1" Type="http://schemas.openxmlformats.org/officeDocument/2006/relationships/vmlDrawing" Target="../drawings/vmlDrawing21.vml"/></Relationships>
</file>

<file path=xl/worksheets/_rels/sheet52.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19.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7.xml.rels><?xml version="1.0" encoding="UTF-8" standalone="yes"?>
<Relationships xmlns="http://schemas.openxmlformats.org/package/2006/relationships"><Relationship Id="rId2" Type="http://schemas.openxmlformats.org/officeDocument/2006/relationships/comments" Target="../comments24.xml"/><Relationship Id="rId1" Type="http://schemas.openxmlformats.org/officeDocument/2006/relationships/vmlDrawing" Target="../drawings/vmlDrawing24.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25.xml"/><Relationship Id="rId1" Type="http://schemas.openxmlformats.org/officeDocument/2006/relationships/vmlDrawing" Target="../drawings/vmlDrawing25.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0.xml.rels><?xml version="1.0" encoding="UTF-8" standalone="yes"?>
<Relationships xmlns="http://schemas.openxmlformats.org/package/2006/relationships"><Relationship Id="rId2" Type="http://schemas.openxmlformats.org/officeDocument/2006/relationships/comments" Target="../comments26.xml"/><Relationship Id="rId1" Type="http://schemas.openxmlformats.org/officeDocument/2006/relationships/vmlDrawing" Target="../drawings/vmlDrawing26.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27.xml"/><Relationship Id="rId1" Type="http://schemas.openxmlformats.org/officeDocument/2006/relationships/vmlDrawing" Target="../drawings/vmlDrawing27.vml"/></Relationships>
</file>

<file path=xl/worksheets/_rels/sheet62.xml.rels><?xml version="1.0" encoding="UTF-8" standalone="yes"?>
<Relationships xmlns="http://schemas.openxmlformats.org/package/2006/relationships"><Relationship Id="rId2" Type="http://schemas.openxmlformats.org/officeDocument/2006/relationships/comments" Target="../comments28.xml"/><Relationship Id="rId1" Type="http://schemas.openxmlformats.org/officeDocument/2006/relationships/vmlDrawing" Target="../drawings/vmlDrawing28.vml"/></Relationships>
</file>

<file path=xl/worksheets/_rels/sheet64.xml.rels><?xml version="1.0" encoding="UTF-8" standalone="yes"?>
<Relationships xmlns="http://schemas.openxmlformats.org/package/2006/relationships"><Relationship Id="rId2" Type="http://schemas.openxmlformats.org/officeDocument/2006/relationships/comments" Target="../comments29.xml"/><Relationship Id="rId1" Type="http://schemas.openxmlformats.org/officeDocument/2006/relationships/vmlDrawing" Target="../drawings/vmlDrawing29.vml"/></Relationships>
</file>

<file path=xl/worksheets/_rels/sheet65.xml.rels><?xml version="1.0" encoding="UTF-8" standalone="yes"?>
<Relationships xmlns="http://schemas.openxmlformats.org/package/2006/relationships"><Relationship Id="rId2" Type="http://schemas.openxmlformats.org/officeDocument/2006/relationships/comments" Target="../comments30.xml"/><Relationship Id="rId1" Type="http://schemas.openxmlformats.org/officeDocument/2006/relationships/vmlDrawing" Target="../drawings/vmlDrawing30.vml"/></Relationships>
</file>

<file path=xl/worksheets/_rels/sheet66.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23.bin"/></Relationships>
</file>

<file path=xl/worksheets/_rels/sheet67.xml.rels><?xml version="1.0" encoding="UTF-8" standalone="yes"?>
<Relationships xmlns="http://schemas.openxmlformats.org/package/2006/relationships"><Relationship Id="rId2" Type="http://schemas.openxmlformats.org/officeDocument/2006/relationships/comments" Target="../comments32.xml"/><Relationship Id="rId1" Type="http://schemas.openxmlformats.org/officeDocument/2006/relationships/vmlDrawing" Target="../drawings/vmlDrawing32.vml"/></Relationships>
</file>

<file path=xl/worksheets/_rels/sheet68.xml.rels><?xml version="1.0" encoding="UTF-8" standalone="yes"?>
<Relationships xmlns="http://schemas.openxmlformats.org/package/2006/relationships"><Relationship Id="rId2" Type="http://schemas.openxmlformats.org/officeDocument/2006/relationships/comments" Target="../comments33.xml"/><Relationship Id="rId1" Type="http://schemas.openxmlformats.org/officeDocument/2006/relationships/vmlDrawing" Target="../drawings/vmlDrawing33.vml"/></Relationships>
</file>

<file path=xl/worksheets/_rels/sheet69.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0.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25.bin"/></Relationships>
</file>

<file path=xl/worksheets/_rels/sheet71.xml.rels><?xml version="1.0" encoding="UTF-8" standalone="yes"?>
<Relationships xmlns="http://schemas.openxmlformats.org/package/2006/relationships"><Relationship Id="rId2" Type="http://schemas.openxmlformats.org/officeDocument/2006/relationships/comments" Target="../comments36.xml"/><Relationship Id="rId1" Type="http://schemas.openxmlformats.org/officeDocument/2006/relationships/vmlDrawing" Target="../drawings/vmlDrawing36.vm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73.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27.bin"/></Relationships>
</file>

<file path=xl/worksheets/_rels/sheet74.xml.rels><?xml version="1.0" encoding="UTF-8" standalone="yes"?>
<Relationships xmlns="http://schemas.openxmlformats.org/package/2006/relationships"><Relationship Id="rId2" Type="http://schemas.openxmlformats.org/officeDocument/2006/relationships/comments" Target="../comments38.xml"/><Relationship Id="rId1" Type="http://schemas.openxmlformats.org/officeDocument/2006/relationships/vmlDrawing" Target="../drawings/vmlDrawing38.vml"/></Relationships>
</file>

<file path=xl/worksheets/_rels/sheet75.xml.rels><?xml version="1.0" encoding="UTF-8" standalone="yes"?>
<Relationships xmlns="http://schemas.openxmlformats.org/package/2006/relationships"><Relationship Id="rId2" Type="http://schemas.openxmlformats.org/officeDocument/2006/relationships/comments" Target="../comments39.xml"/><Relationship Id="rId1" Type="http://schemas.openxmlformats.org/officeDocument/2006/relationships/vmlDrawing" Target="../drawings/vmlDrawing39.vml"/></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77.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29.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9.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3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0.xml.rels><?xml version="1.0" encoding="UTF-8" standalone="yes"?>
<Relationships xmlns="http://schemas.openxmlformats.org/package/2006/relationships"><Relationship Id="rId2" Type="http://schemas.openxmlformats.org/officeDocument/2006/relationships/comments" Target="../comments42.xml"/><Relationship Id="rId1" Type="http://schemas.openxmlformats.org/officeDocument/2006/relationships/vmlDrawing" Target="../drawings/vmlDrawing42.vml"/></Relationships>
</file>

<file path=xl/worksheets/_rels/sheet81.xml.rels><?xml version="1.0" encoding="UTF-8" standalone="yes"?>
<Relationships xmlns="http://schemas.openxmlformats.org/package/2006/relationships"><Relationship Id="rId2" Type="http://schemas.openxmlformats.org/officeDocument/2006/relationships/comments" Target="../comments43.xml"/><Relationship Id="rId1" Type="http://schemas.openxmlformats.org/officeDocument/2006/relationships/vmlDrawing" Target="../drawings/vmlDrawing43.vml"/></Relationships>
</file>

<file path=xl/worksheets/_rels/sheet82.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32.bin"/></Relationships>
</file>

<file path=xl/worksheets/_rels/sheet83.xml.rels><?xml version="1.0" encoding="UTF-8" standalone="yes"?>
<Relationships xmlns="http://schemas.openxmlformats.org/package/2006/relationships"><Relationship Id="rId2" Type="http://schemas.openxmlformats.org/officeDocument/2006/relationships/comments" Target="../comments45.xml"/><Relationship Id="rId1" Type="http://schemas.openxmlformats.org/officeDocument/2006/relationships/vmlDrawing" Target="../drawings/vmlDrawing45.vml"/></Relationships>
</file>

<file path=xl/worksheets/_rels/sheet86.xml.rels><?xml version="1.0" encoding="UTF-8" standalone="yes"?>
<Relationships xmlns="http://schemas.openxmlformats.org/package/2006/relationships"><Relationship Id="rId2" Type="http://schemas.openxmlformats.org/officeDocument/2006/relationships/comments" Target="../comments46.xml"/><Relationship Id="rId1" Type="http://schemas.openxmlformats.org/officeDocument/2006/relationships/vmlDrawing" Target="../drawings/vmlDrawing46.vml"/></Relationships>
</file>

<file path=xl/worksheets/_rels/sheet88.xml.rels><?xml version="1.0" encoding="UTF-8" standalone="yes"?>
<Relationships xmlns="http://schemas.openxmlformats.org/package/2006/relationships"><Relationship Id="rId2" Type="http://schemas.openxmlformats.org/officeDocument/2006/relationships/comments" Target="../comments47.xml"/><Relationship Id="rId1" Type="http://schemas.openxmlformats.org/officeDocument/2006/relationships/vmlDrawing" Target="../drawings/vmlDrawing47.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showRowColHeaders="0" showZeros="0" showOutlineSymbols="0" topLeftCell="B65536" zoomScaleSheetLayoutView="6" workbookViewId="0"/>
  </sheetViews>
  <sheetFormatPr defaultColWidth="9" defaultRowHeight="15"/>
  <sheetData/>
  <phoneticPr fontId="14" type="noConversion"/>
  <pageMargins left="0.75" right="0.75" top="1" bottom="1" header="0.5" footer="0.5"/>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H29"/>
  <sheetViews>
    <sheetView workbookViewId="0"/>
  </sheetViews>
  <sheetFormatPr defaultColWidth="9" defaultRowHeight="13" outlineLevelCol="1"/>
  <cols>
    <col min="1" max="1" width="12.75" style="43" customWidth="1"/>
    <col min="2" max="2" width="25.5" style="43" customWidth="1"/>
    <col min="3" max="3" width="11.25" style="43" customWidth="1" outlineLevel="1"/>
    <col min="4" max="4" width="14.25" style="43" customWidth="1"/>
    <col min="5" max="5" width="14.33203125" style="43" customWidth="1"/>
    <col min="6" max="6" width="13.58203125" style="43" customWidth="1"/>
    <col min="7" max="7" width="12.58203125" style="43" customWidth="1"/>
    <col min="8" max="8" width="11.83203125" style="43" customWidth="1"/>
    <col min="9" max="16384" width="9" style="43"/>
  </cols>
  <sheetData>
    <row r="1" spans="1:8">
      <c r="A1" s="244" t="s">
        <v>0</v>
      </c>
      <c r="B1" s="244" t="s">
        <v>303</v>
      </c>
    </row>
    <row r="2" spans="1:8" s="41" customFormat="1" ht="30" customHeight="1">
      <c r="A2" s="1083" t="s">
        <v>833</v>
      </c>
      <c r="B2" s="1083"/>
      <c r="C2" s="1083"/>
      <c r="D2" s="1083"/>
      <c r="E2" s="1083"/>
      <c r="F2" s="1083"/>
      <c r="G2" s="1083"/>
      <c r="H2" s="1083"/>
    </row>
    <row r="3" spans="1:8" ht="14.15" customHeight="1">
      <c r="A3" s="1091" t="str">
        <f>CONCATENATE(封面!D9,封面!F9,封面!G9,封面!H9,封面!I9,封面!J9,封面!K9)</f>
        <v>清查基准日：2025年8月31日</v>
      </c>
      <c r="B3" s="1085"/>
      <c r="C3" s="1085"/>
      <c r="D3" s="1085"/>
      <c r="E3" s="1085"/>
      <c r="F3" s="1085"/>
      <c r="G3" s="1085"/>
      <c r="H3" s="1085"/>
    </row>
    <row r="4" spans="1:8" ht="14.15" customHeight="1">
      <c r="A4" s="47"/>
      <c r="B4" s="47"/>
      <c r="C4" s="47"/>
      <c r="D4" s="47"/>
      <c r="E4" s="47"/>
      <c r="F4" s="47"/>
      <c r="G4" s="1092" t="s">
        <v>364</v>
      </c>
      <c r="H4" s="1092"/>
    </row>
    <row r="5" spans="1:8" ht="15.75" customHeight="1">
      <c r="A5" s="49" t="str">
        <f>封面!D7&amp;封面!E7</f>
        <v>资产清查单位：和县飞雁城乡客运有限公司</v>
      </c>
      <c r="G5" s="1093" t="s">
        <v>203</v>
      </c>
      <c r="H5" s="1093"/>
    </row>
    <row r="6" spans="1:8" s="42" customFormat="1" ht="15.75" customHeight="1">
      <c r="A6" s="51" t="s">
        <v>349</v>
      </c>
      <c r="B6" s="51" t="s">
        <v>304</v>
      </c>
      <c r="C6" s="210" t="s">
        <v>274</v>
      </c>
      <c r="D6" s="806" t="s">
        <v>957</v>
      </c>
      <c r="E6" s="674" t="s">
        <v>834</v>
      </c>
      <c r="F6" s="174" t="s">
        <v>277</v>
      </c>
      <c r="G6" s="51" t="s">
        <v>305</v>
      </c>
      <c r="H6" s="112" t="s">
        <v>208</v>
      </c>
    </row>
    <row r="7" spans="1:8" ht="15.75" customHeight="1">
      <c r="A7" s="51" t="s">
        <v>365</v>
      </c>
      <c r="B7" s="381" t="s">
        <v>366</v>
      </c>
      <c r="C7" s="56">
        <f>'3-1-1现金'!F22</f>
        <v>0</v>
      </c>
      <c r="D7" s="56">
        <f>'3-1-1现金'!G7</f>
        <v>0</v>
      </c>
      <c r="E7" s="57">
        <f>'3-1-1现金'!H22</f>
        <v>0</v>
      </c>
      <c r="F7" s="57">
        <f>E7-D7</f>
        <v>0</v>
      </c>
      <c r="G7" s="58" t="str">
        <f>IF(D7=0,"",F7/D7)</f>
        <v/>
      </c>
      <c r="H7" s="61"/>
    </row>
    <row r="8" spans="1:8" ht="15.75" customHeight="1">
      <c r="A8" s="51" t="s">
        <v>367</v>
      </c>
      <c r="B8" s="382" t="s">
        <v>368</v>
      </c>
      <c r="C8" s="56">
        <f>'3-1-2银行存款'!G28</f>
        <v>3278088.62</v>
      </c>
      <c r="D8" s="56">
        <f>'3-1-2银行存款'!H28</f>
        <v>3278088.62</v>
      </c>
      <c r="E8" s="57">
        <f>'3-1-2银行存款'!I28</f>
        <v>3278088.62</v>
      </c>
      <c r="F8" s="57">
        <f>E8-D8</f>
        <v>0</v>
      </c>
      <c r="G8" s="58">
        <f>IF(D8=0,"",F8/D8)</f>
        <v>0</v>
      </c>
      <c r="H8" s="61"/>
    </row>
    <row r="9" spans="1:8" ht="15.75" customHeight="1">
      <c r="A9" s="51" t="s">
        <v>369</v>
      </c>
      <c r="B9" s="382" t="s">
        <v>370</v>
      </c>
      <c r="C9" s="56">
        <f>'3-1-3其他货币资金'!G28</f>
        <v>0</v>
      </c>
      <c r="D9" s="56">
        <f>'3-1-3其他货币资金'!H28</f>
        <v>0</v>
      </c>
      <c r="E9" s="57">
        <f>'3-1-3其他货币资金'!I28</f>
        <v>0</v>
      </c>
      <c r="F9" s="57">
        <f>E9-D9</f>
        <v>0</v>
      </c>
      <c r="G9" s="58" t="str">
        <f>IF(D9=0,"",F9/D9)</f>
        <v/>
      </c>
      <c r="H9" s="61"/>
    </row>
    <row r="10" spans="1:8" ht="15.75" customHeight="1">
      <c r="A10" s="51"/>
      <c r="B10" s="383"/>
      <c r="C10" s="383"/>
      <c r="D10" s="56"/>
      <c r="E10" s="57"/>
      <c r="F10" s="57"/>
      <c r="G10" s="58"/>
      <c r="H10" s="61"/>
    </row>
    <row r="11" spans="1:8" ht="15.75" customHeight="1">
      <c r="A11" s="51"/>
      <c r="B11" s="383"/>
      <c r="C11" s="383"/>
      <c r="D11" s="56"/>
      <c r="E11" s="57"/>
      <c r="F11" s="57"/>
      <c r="G11" s="58"/>
      <c r="H11" s="61"/>
    </row>
    <row r="12" spans="1:8" ht="15.75" customHeight="1">
      <c r="A12" s="51"/>
      <c r="B12" s="383"/>
      <c r="C12" s="383"/>
      <c r="D12" s="56"/>
      <c r="E12" s="57"/>
      <c r="F12" s="57"/>
      <c r="G12" s="58"/>
      <c r="H12" s="61"/>
    </row>
    <row r="13" spans="1:8" ht="15.75" customHeight="1">
      <c r="A13" s="51"/>
      <c r="B13" s="383"/>
      <c r="C13" s="383"/>
      <c r="D13" s="56"/>
      <c r="E13" s="57"/>
      <c r="F13" s="57"/>
      <c r="G13" s="58"/>
      <c r="H13" s="61"/>
    </row>
    <row r="14" spans="1:8" ht="15.75" customHeight="1">
      <c r="A14" s="51"/>
      <c r="B14" s="383"/>
      <c r="C14" s="383"/>
      <c r="D14" s="56"/>
      <c r="E14" s="57"/>
      <c r="F14" s="57"/>
      <c r="G14" s="58"/>
      <c r="H14" s="61"/>
    </row>
    <row r="15" spans="1:8" ht="15.75" customHeight="1">
      <c r="A15" s="51"/>
      <c r="B15" s="383"/>
      <c r="C15" s="383"/>
      <c r="D15" s="56"/>
      <c r="E15" s="57"/>
      <c r="F15" s="57"/>
      <c r="G15" s="58"/>
      <c r="H15" s="61"/>
    </row>
    <row r="16" spans="1:8" ht="15.75" customHeight="1">
      <c r="A16" s="51"/>
      <c r="B16" s="383"/>
      <c r="C16" s="383"/>
      <c r="D16" s="56"/>
      <c r="E16" s="57"/>
      <c r="F16" s="57"/>
      <c r="G16" s="58"/>
      <c r="H16" s="61"/>
    </row>
    <row r="17" spans="1:8" ht="15.75" customHeight="1">
      <c r="A17" s="51"/>
      <c r="B17" s="383"/>
      <c r="C17" s="383"/>
      <c r="D17" s="56"/>
      <c r="E17" s="57"/>
      <c r="F17" s="57"/>
      <c r="G17" s="58"/>
      <c r="H17" s="61"/>
    </row>
    <row r="18" spans="1:8" ht="15.75" customHeight="1">
      <c r="A18" s="59"/>
      <c r="B18" s="383"/>
      <c r="C18" s="383"/>
      <c r="D18" s="56"/>
      <c r="E18" s="57"/>
      <c r="F18" s="57"/>
      <c r="G18" s="58"/>
      <c r="H18" s="61"/>
    </row>
    <row r="19" spans="1:8" ht="15.75" customHeight="1">
      <c r="A19" s="59"/>
      <c r="B19" s="383"/>
      <c r="C19" s="383"/>
      <c r="D19" s="56"/>
      <c r="E19" s="57"/>
      <c r="F19" s="57"/>
      <c r="G19" s="58"/>
      <c r="H19" s="61"/>
    </row>
    <row r="20" spans="1:8" ht="15.75" customHeight="1">
      <c r="A20" s="59"/>
      <c r="B20" s="383"/>
      <c r="C20" s="383"/>
      <c r="D20" s="56"/>
      <c r="E20" s="57"/>
      <c r="F20" s="57"/>
      <c r="G20" s="58"/>
      <c r="H20" s="61"/>
    </row>
    <row r="21" spans="1:8" ht="15.75" customHeight="1">
      <c r="A21" s="59"/>
      <c r="B21" s="383"/>
      <c r="C21" s="383"/>
      <c r="D21" s="56"/>
      <c r="E21" s="57"/>
      <c r="F21" s="57"/>
      <c r="G21" s="58"/>
      <c r="H21" s="61"/>
    </row>
    <row r="22" spans="1:8" ht="15.75" customHeight="1">
      <c r="A22" s="59"/>
      <c r="B22" s="383"/>
      <c r="C22" s="383"/>
      <c r="D22" s="56"/>
      <c r="E22" s="57"/>
      <c r="F22" s="57"/>
      <c r="G22" s="58"/>
      <c r="H22" s="61"/>
    </row>
    <row r="23" spans="1:8" ht="15.75" customHeight="1">
      <c r="A23" s="59"/>
      <c r="B23" s="383"/>
      <c r="C23" s="383"/>
      <c r="D23" s="56"/>
      <c r="E23" s="57"/>
      <c r="F23" s="57"/>
      <c r="G23" s="58"/>
      <c r="H23" s="61"/>
    </row>
    <row r="24" spans="1:8" ht="15.75" customHeight="1">
      <c r="A24" s="59"/>
      <c r="B24" s="383"/>
      <c r="C24" s="383"/>
      <c r="D24" s="56"/>
      <c r="E24" s="57"/>
      <c r="F24" s="57"/>
      <c r="G24" s="58"/>
      <c r="H24" s="61"/>
    </row>
    <row r="25" spans="1:8" ht="15.75" customHeight="1">
      <c r="A25" s="59"/>
      <c r="B25" s="383"/>
      <c r="C25" s="383"/>
      <c r="D25" s="56"/>
      <c r="E25" s="57"/>
      <c r="F25" s="57"/>
      <c r="G25" s="58"/>
      <c r="H25" s="61"/>
    </row>
    <row r="26" spans="1:8" ht="15.75" customHeight="1">
      <c r="A26" s="1094" t="s">
        <v>371</v>
      </c>
      <c r="B26" s="1095"/>
      <c r="C26" s="56">
        <f>SUM(C7,C8,C9)</f>
        <v>3278088.62</v>
      </c>
      <c r="D26" s="731">
        <f>SUM(D7,D8,D9)</f>
        <v>3278088.62</v>
      </c>
      <c r="E26" s="56">
        <f>SUM(E7,E8,E9)</f>
        <v>3278088.62</v>
      </c>
      <c r="F26" s="56">
        <f>SUM(F7,F8,F9)</f>
        <v>0</v>
      </c>
      <c r="G26" s="58">
        <f>IF(D26=0,"",F26/D26)</f>
        <v>0</v>
      </c>
      <c r="H26" s="61"/>
    </row>
    <row r="27" spans="1:8" ht="15.75" customHeight="1">
      <c r="A27" s="375" t="str">
        <f>封面!D11&amp;封面!F11</f>
        <v>资产清查单位填报人：赵翠</v>
      </c>
      <c r="E27" s="247"/>
      <c r="F27" s="150"/>
      <c r="G27" s="150"/>
      <c r="H27" s="150"/>
    </row>
    <row r="28" spans="1:8" ht="15.75" customHeight="1">
      <c r="A28" s="375" t="str">
        <f>CONCATENATE(封面!D13,封面!F13,封面!G13,封面!H13,封面!I13,封面!J13,封面!K13)</f>
        <v>填表日期：2025年9月23日</v>
      </c>
    </row>
    <row r="29" spans="1:8" ht="15.75" customHeight="1"/>
  </sheetData>
  <sheetProtection formatCells="0" formatColumns="0" formatRows="0" insertColumns="0" insertRows="0" deleteColumns="0" deleteRows="0" sort="0" autoFilter="0" pivotTables="0"/>
  <mergeCells count="5">
    <mergeCell ref="A2:H2"/>
    <mergeCell ref="A3:H3"/>
    <mergeCell ref="G4:H4"/>
    <mergeCell ref="G5:H5"/>
    <mergeCell ref="A26:B26"/>
  </mergeCells>
  <phoneticPr fontId="14" type="noConversion"/>
  <hyperlinks>
    <hyperlink ref="B1" location="'3-流动汇总'!B6" display="返回"/>
    <hyperlink ref="B7" location="'3-1-1现金'!B1" display="现金"/>
    <hyperlink ref="B8" location="'3-1-2银行存款'!B1" display="银行存款"/>
    <hyperlink ref="B9" location="'3-1-3其他货币资金'!B1" display="其他货币资金"/>
    <hyperlink ref="A1" location="索引目录!D6" display="返回索引页"/>
  </hyperlinks>
  <printOptions horizontalCentered="1"/>
  <pageMargins left="0.75" right="0.75" top="0.9" bottom="0.83" header="1.22" footer="0.51"/>
  <pageSetup paperSize="9" orientation="landscape" r:id="rId1"/>
  <headerFooter alignWithMargins="0">
    <oddHeader>&amp;R&amp;"宋体,常规"&amp;10共&amp;"Times New Roman,常规"&amp;N&amp;"宋体,常规"页第&amp;"Times New Roman,常规"&amp;P&amp;"宋体,常规"页</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1"/>
    <pageSetUpPr fitToPage="1"/>
  </sheetPr>
  <dimension ref="A1:K24"/>
  <sheetViews>
    <sheetView workbookViewId="0"/>
  </sheetViews>
  <sheetFormatPr defaultColWidth="9" defaultRowHeight="15.75" customHeight="1" outlineLevelCol="1"/>
  <cols>
    <col min="1" max="1" width="4.58203125" style="358" customWidth="1"/>
    <col min="2" max="2" width="23" style="358" customWidth="1"/>
    <col min="3" max="3" width="6.83203125" style="358" customWidth="1"/>
    <col min="4" max="4" width="10.6640625" style="358" customWidth="1"/>
    <col min="5" max="5" width="13.08203125" style="358" bestFit="1" customWidth="1"/>
    <col min="6" max="6" width="11.25" style="358" bestFit="1" customWidth="1" outlineLevel="1"/>
    <col min="7" max="7" width="12.75" style="358" customWidth="1"/>
    <col min="8" max="8" width="10.5" style="358" customWidth="1"/>
    <col min="9" max="9" width="11.33203125" style="358" customWidth="1"/>
    <col min="10" max="10" width="11.75" style="358" customWidth="1"/>
    <col min="11" max="11" width="12.08203125" style="358" customWidth="1"/>
    <col min="12" max="16384" width="9" style="358"/>
  </cols>
  <sheetData>
    <row r="1" spans="1:11" ht="13">
      <c r="A1" s="359" t="s">
        <v>0</v>
      </c>
      <c r="B1" s="111" t="s">
        <v>303</v>
      </c>
      <c r="C1" s="360"/>
      <c r="D1" s="360"/>
      <c r="E1" s="360"/>
      <c r="F1" s="360"/>
      <c r="G1" s="360"/>
      <c r="H1" s="360"/>
      <c r="I1" s="360"/>
      <c r="J1" s="360"/>
    </row>
    <row r="2" spans="1:11" s="356" customFormat="1" ht="30" customHeight="1">
      <c r="A2" s="1096" t="s">
        <v>814</v>
      </c>
      <c r="B2" s="1097"/>
      <c r="C2" s="1097"/>
      <c r="D2" s="1097"/>
      <c r="E2" s="1097"/>
      <c r="F2" s="1097"/>
      <c r="G2" s="1097"/>
      <c r="H2" s="1097"/>
      <c r="I2" s="1097"/>
      <c r="J2" s="1097"/>
    </row>
    <row r="3" spans="1:11" ht="14.15" customHeight="1">
      <c r="A3" s="1098" t="str">
        <f>CONCATENATE(封面!D9,封面!F9,封面!G9,封面!H9,封面!I9,封面!J9,封面!K9)</f>
        <v>清查基准日：2025年8月31日</v>
      </c>
      <c r="B3" s="1098"/>
      <c r="C3" s="1098"/>
      <c r="D3" s="1098"/>
      <c r="E3" s="1098"/>
      <c r="F3" s="1098"/>
      <c r="G3" s="1098"/>
      <c r="H3" s="1099"/>
      <c r="I3" s="1099"/>
      <c r="J3" s="1099"/>
    </row>
    <row r="4" spans="1:11" ht="14.15" customHeight="1">
      <c r="A4" s="361"/>
      <c r="B4" s="361"/>
      <c r="C4" s="361"/>
      <c r="D4" s="361"/>
      <c r="E4" s="361"/>
      <c r="F4" s="361"/>
      <c r="G4" s="361"/>
      <c r="H4" s="362"/>
      <c r="I4" s="362"/>
      <c r="J4" s="376" t="s">
        <v>372</v>
      </c>
    </row>
    <row r="5" spans="1:11" ht="15.75" customHeight="1">
      <c r="A5" s="363" t="str">
        <f>封面!D7&amp;封面!E7</f>
        <v>资产清查单位：和县飞雁城乡客运有限公司</v>
      </c>
      <c r="J5" s="377" t="s">
        <v>203</v>
      </c>
    </row>
    <row r="6" spans="1:11" s="357" customFormat="1" ht="15.75" customHeight="1">
      <c r="A6" s="364" t="s">
        <v>205</v>
      </c>
      <c r="B6" s="365" t="s">
        <v>373</v>
      </c>
      <c r="C6" s="365" t="s">
        <v>374</v>
      </c>
      <c r="D6" s="365" t="s">
        <v>375</v>
      </c>
      <c r="E6" s="365" t="s">
        <v>376</v>
      </c>
      <c r="F6" s="365" t="s">
        <v>274</v>
      </c>
      <c r="G6" s="365" t="s">
        <v>923</v>
      </c>
      <c r="H6" s="365" t="s">
        <v>811</v>
      </c>
      <c r="I6" s="339" t="s">
        <v>277</v>
      </c>
      <c r="J6" s="378" t="s">
        <v>305</v>
      </c>
      <c r="K6" s="378" t="s">
        <v>843</v>
      </c>
    </row>
    <row r="7" spans="1:11" ht="25.5" customHeight="1">
      <c r="A7" s="900">
        <v>1</v>
      </c>
      <c r="B7" s="367"/>
      <c r="C7" s="368" t="s">
        <v>377</v>
      </c>
      <c r="D7" s="369"/>
      <c r="E7" s="368"/>
      <c r="F7" s="369"/>
      <c r="G7" s="703"/>
      <c r="H7" s="703"/>
      <c r="I7" s="369">
        <f>H7-G7</f>
        <v>0</v>
      </c>
      <c r="J7" s="379" t="e">
        <f>I7/G7*100</f>
        <v>#DIV/0!</v>
      </c>
      <c r="K7" s="716"/>
    </row>
    <row r="8" spans="1:11" ht="15.75" customHeight="1">
      <c r="A8" s="366"/>
      <c r="B8" s="367"/>
      <c r="C8" s="368"/>
      <c r="D8" s="369"/>
      <c r="E8" s="368"/>
      <c r="F8" s="369"/>
      <c r="G8" s="369"/>
      <c r="H8" s="369"/>
      <c r="I8" s="369"/>
      <c r="J8" s="379" t="str">
        <f t="shared" ref="J8:J22" si="0">IF(G8=0,"",(H8-G8)/G8*100)</f>
        <v/>
      </c>
      <c r="K8" s="379"/>
    </row>
    <row r="9" spans="1:11" ht="15.75" customHeight="1">
      <c r="A9" s="366"/>
      <c r="B9" s="367"/>
      <c r="C9" s="368"/>
      <c r="D9" s="369"/>
      <c r="E9" s="368"/>
      <c r="F9" s="369"/>
      <c r="G9" s="369"/>
      <c r="H9" s="369"/>
      <c r="I9" s="369"/>
      <c r="J9" s="379" t="str">
        <f t="shared" si="0"/>
        <v/>
      </c>
      <c r="K9" s="379"/>
    </row>
    <row r="10" spans="1:11" ht="15.75" customHeight="1">
      <c r="A10" s="370"/>
      <c r="B10" s="367"/>
      <c r="C10" s="368"/>
      <c r="D10" s="369"/>
      <c r="E10" s="368"/>
      <c r="F10" s="369"/>
      <c r="G10" s="369"/>
      <c r="H10" s="369"/>
      <c r="I10" s="369"/>
      <c r="J10" s="379" t="str">
        <f t="shared" si="0"/>
        <v/>
      </c>
      <c r="K10" s="379"/>
    </row>
    <row r="11" spans="1:11" ht="15.75" customHeight="1">
      <c r="A11" s="370"/>
      <c r="B11" s="367"/>
      <c r="C11" s="368"/>
      <c r="D11" s="369"/>
      <c r="E11" s="368"/>
      <c r="F11" s="369"/>
      <c r="G11" s="369"/>
      <c r="H11" s="369"/>
      <c r="I11" s="369"/>
      <c r="J11" s="379" t="str">
        <f t="shared" si="0"/>
        <v/>
      </c>
      <c r="K11" s="379"/>
    </row>
    <row r="12" spans="1:11" ht="15.75" customHeight="1">
      <c r="A12" s="370"/>
      <c r="B12" s="371"/>
      <c r="C12" s="368"/>
      <c r="D12" s="369"/>
      <c r="E12" s="368"/>
      <c r="F12" s="369"/>
      <c r="G12" s="369"/>
      <c r="H12" s="369"/>
      <c r="I12" s="369"/>
      <c r="J12" s="379" t="str">
        <f t="shared" si="0"/>
        <v/>
      </c>
      <c r="K12" s="379"/>
    </row>
    <row r="13" spans="1:11" ht="15.75" customHeight="1">
      <c r="A13" s="370"/>
      <c r="B13" s="367"/>
      <c r="C13" s="368"/>
      <c r="D13" s="369"/>
      <c r="E13" s="368"/>
      <c r="F13" s="369"/>
      <c r="G13" s="369"/>
      <c r="H13" s="369"/>
      <c r="I13" s="369"/>
      <c r="J13" s="379" t="str">
        <f t="shared" si="0"/>
        <v/>
      </c>
      <c r="K13" s="379"/>
    </row>
    <row r="14" spans="1:11" ht="15.75" customHeight="1">
      <c r="A14" s="370"/>
      <c r="B14" s="367"/>
      <c r="C14" s="368"/>
      <c r="D14" s="369"/>
      <c r="E14" s="368"/>
      <c r="F14" s="369"/>
      <c r="G14" s="369"/>
      <c r="H14" s="369"/>
      <c r="I14" s="369"/>
      <c r="J14" s="379" t="str">
        <f t="shared" si="0"/>
        <v/>
      </c>
      <c r="K14" s="379"/>
    </row>
    <row r="15" spans="1:11" ht="15.75" customHeight="1">
      <c r="A15" s="370"/>
      <c r="B15" s="367"/>
      <c r="C15" s="368"/>
      <c r="D15" s="369"/>
      <c r="E15" s="368"/>
      <c r="F15" s="369"/>
      <c r="G15" s="369"/>
      <c r="H15" s="369"/>
      <c r="I15" s="369"/>
      <c r="J15" s="379" t="str">
        <f t="shared" si="0"/>
        <v/>
      </c>
      <c r="K15" s="379"/>
    </row>
    <row r="16" spans="1:11" ht="15.75" customHeight="1">
      <c r="A16" s="370"/>
      <c r="B16" s="367"/>
      <c r="C16" s="368"/>
      <c r="D16" s="369"/>
      <c r="E16" s="368"/>
      <c r="F16" s="369"/>
      <c r="G16" s="369"/>
      <c r="H16" s="369"/>
      <c r="I16" s="369"/>
      <c r="J16" s="379" t="str">
        <f t="shared" si="0"/>
        <v/>
      </c>
      <c r="K16" s="379"/>
    </row>
    <row r="17" spans="1:11" ht="15.75" customHeight="1">
      <c r="A17" s="370"/>
      <c r="B17" s="367"/>
      <c r="C17" s="368"/>
      <c r="D17" s="369"/>
      <c r="E17" s="368"/>
      <c r="F17" s="369"/>
      <c r="G17" s="369"/>
      <c r="H17" s="369"/>
      <c r="I17" s="369"/>
      <c r="J17" s="379" t="str">
        <f t="shared" si="0"/>
        <v/>
      </c>
      <c r="K17" s="379"/>
    </row>
    <row r="18" spans="1:11" ht="15.75" customHeight="1">
      <c r="A18" s="370"/>
      <c r="B18" s="367"/>
      <c r="C18" s="368"/>
      <c r="D18" s="369"/>
      <c r="E18" s="368"/>
      <c r="F18" s="369"/>
      <c r="G18" s="369"/>
      <c r="H18" s="369"/>
      <c r="I18" s="369"/>
      <c r="J18" s="379" t="str">
        <f t="shared" si="0"/>
        <v/>
      </c>
      <c r="K18" s="379"/>
    </row>
    <row r="19" spans="1:11" ht="15.75" customHeight="1">
      <c r="A19" s="370"/>
      <c r="B19" s="367"/>
      <c r="C19" s="368"/>
      <c r="D19" s="369"/>
      <c r="E19" s="368"/>
      <c r="F19" s="369"/>
      <c r="G19" s="369"/>
      <c r="H19" s="369"/>
      <c r="I19" s="369"/>
      <c r="J19" s="379" t="str">
        <f t="shared" si="0"/>
        <v/>
      </c>
      <c r="K19" s="379"/>
    </row>
    <row r="20" spans="1:11" ht="15.75" customHeight="1">
      <c r="A20" s="370"/>
      <c r="B20" s="367"/>
      <c r="C20" s="368"/>
      <c r="D20" s="369"/>
      <c r="E20" s="368"/>
      <c r="F20" s="369"/>
      <c r="G20" s="369"/>
      <c r="H20" s="369"/>
      <c r="I20" s="369"/>
      <c r="J20" s="379" t="str">
        <f t="shared" si="0"/>
        <v/>
      </c>
      <c r="K20" s="379"/>
    </row>
    <row r="21" spans="1:11" ht="15.75" customHeight="1">
      <c r="A21" s="370"/>
      <c r="B21" s="367"/>
      <c r="C21" s="368"/>
      <c r="D21" s="369"/>
      <c r="E21" s="368"/>
      <c r="F21" s="369"/>
      <c r="G21" s="369"/>
      <c r="H21" s="369"/>
      <c r="I21" s="369"/>
      <c r="J21" s="379" t="str">
        <f t="shared" si="0"/>
        <v/>
      </c>
      <c r="K21" s="379"/>
    </row>
    <row r="22" spans="1:11" ht="15.75" customHeight="1">
      <c r="A22" s="1100" t="s">
        <v>378</v>
      </c>
      <c r="B22" s="1101"/>
      <c r="C22" s="372"/>
      <c r="D22" s="373"/>
      <c r="E22" s="374"/>
      <c r="F22" s="373">
        <f>SUM(F7:F21)</f>
        <v>0</v>
      </c>
      <c r="G22" s="373">
        <f>SUM(G7:G21)</f>
        <v>0</v>
      </c>
      <c r="H22" s="373">
        <f>SUM(H7:H21)</f>
        <v>0</v>
      </c>
      <c r="I22" s="373">
        <f>H22-G22</f>
        <v>0</v>
      </c>
      <c r="J22" s="380" t="str">
        <f t="shared" si="0"/>
        <v/>
      </c>
      <c r="K22" s="380"/>
    </row>
    <row r="23" spans="1:11" ht="15.75" customHeight="1">
      <c r="A23" s="375" t="str">
        <f>封面!D11&amp;封面!F11</f>
        <v>资产清查单位填报人：赵翠</v>
      </c>
      <c r="G23" s="363"/>
    </row>
    <row r="24" spans="1:11" ht="15.75" customHeight="1">
      <c r="A24" s="1102" t="str">
        <f>CONCATENATE(封面!D13,封面!F13,封面!G13,封面!H13,封面!I13,封面!J13,封面!K13)</f>
        <v>填表日期：2025年9月23日</v>
      </c>
      <c r="B24" s="1102"/>
    </row>
  </sheetData>
  <sheetProtection formatCells="0" formatColumns="0" formatRows="0" insertColumns="0" insertRows="0" deleteColumns="0" deleteRows="0" sort="0" autoFilter="0" pivotTables="0"/>
  <mergeCells count="4">
    <mergeCell ref="A2:J2"/>
    <mergeCell ref="A3:J3"/>
    <mergeCell ref="A22:B22"/>
    <mergeCell ref="A24:B24"/>
  </mergeCells>
  <phoneticPr fontId="14" type="noConversion"/>
  <hyperlinks>
    <hyperlink ref="B1" location="'3-1货币汇总表'!B7" display="返回"/>
    <hyperlink ref="A1" location="索引目录!E6" display="返回索引页"/>
  </hyperlinks>
  <printOptions horizontalCentered="1"/>
  <pageMargins left="0.75" right="0.75" top="0.9" bottom="0.83" header="1.22" footer="0.51"/>
  <pageSetup paperSize="9" scale="95"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pageSetUpPr fitToPage="1"/>
  </sheetPr>
  <dimension ref="A1:L30"/>
  <sheetViews>
    <sheetView workbookViewId="0"/>
  </sheetViews>
  <sheetFormatPr defaultColWidth="9" defaultRowHeight="15.75" customHeight="1" outlineLevelCol="1"/>
  <cols>
    <col min="1" max="1" width="4.75" style="43" customWidth="1"/>
    <col min="2" max="2" width="25.83203125" style="43" customWidth="1"/>
    <col min="3" max="3" width="24.5" style="43" customWidth="1"/>
    <col min="4" max="4" width="6.75" style="43" customWidth="1"/>
    <col min="5" max="5" width="8.08203125" style="43" hidden="1" customWidth="1"/>
    <col min="6" max="6" width="7.6640625" style="43" hidden="1" customWidth="1"/>
    <col min="7" max="7" width="11.25" style="43" bestFit="1" customWidth="1" outlineLevel="1"/>
    <col min="8" max="8" width="14.4140625" style="43" customWidth="1"/>
    <col min="9" max="9" width="14" style="43" customWidth="1"/>
    <col min="10" max="10" width="10.1640625" style="43" customWidth="1"/>
    <col min="11" max="11" width="11.33203125" style="43" customWidth="1"/>
    <col min="12" max="12" width="14.08203125" style="43" customWidth="1"/>
    <col min="13" max="16384" width="9" style="43"/>
  </cols>
  <sheetData>
    <row r="1" spans="1:12" ht="13">
      <c r="A1" s="890" t="s">
        <v>0</v>
      </c>
      <c r="B1" s="111" t="s">
        <v>303</v>
      </c>
      <c r="C1" s="46"/>
      <c r="D1" s="46"/>
      <c r="E1" s="46"/>
      <c r="F1" s="46"/>
      <c r="G1" s="46"/>
      <c r="H1" s="46"/>
      <c r="I1" s="46"/>
      <c r="J1" s="46"/>
      <c r="K1" s="46"/>
    </row>
    <row r="2" spans="1:12" s="41" customFormat="1" ht="30" customHeight="1">
      <c r="A2" s="1083" t="s">
        <v>815</v>
      </c>
      <c r="B2" s="1084"/>
      <c r="C2" s="1084"/>
      <c r="D2" s="1084"/>
      <c r="E2" s="1084"/>
      <c r="F2" s="1084"/>
      <c r="G2" s="1084"/>
      <c r="H2" s="1084"/>
      <c r="I2" s="1084"/>
      <c r="J2" s="1084"/>
      <c r="K2" s="1084"/>
    </row>
    <row r="3" spans="1:12" ht="14.15" customHeight="1">
      <c r="A3" s="1085" t="str">
        <f>CONCATENATE(封面!D9,封面!F9,封面!G9,封面!H9,封面!I9,封面!J9,封面!K9)</f>
        <v>清查基准日：2025年8月31日</v>
      </c>
      <c r="B3" s="1085"/>
      <c r="C3" s="1085"/>
      <c r="D3" s="1085"/>
      <c r="E3" s="1085"/>
      <c r="F3" s="1085"/>
      <c r="G3" s="1085"/>
      <c r="H3" s="1085"/>
      <c r="I3" s="1103"/>
      <c r="J3" s="1103"/>
      <c r="K3" s="1103"/>
    </row>
    <row r="4" spans="1:12" ht="14.15" customHeight="1">
      <c r="A4" s="47"/>
      <c r="B4" s="47"/>
      <c r="C4" s="47"/>
      <c r="D4" s="47"/>
      <c r="E4" s="47"/>
      <c r="F4" s="47"/>
      <c r="G4" s="47"/>
      <c r="H4" s="47"/>
      <c r="I4" s="118"/>
      <c r="J4" s="118"/>
      <c r="K4" s="119" t="s">
        <v>379</v>
      </c>
    </row>
    <row r="5" spans="1:12" ht="15.75" customHeight="1">
      <c r="A5" s="49" t="str">
        <f>封面!D7&amp;封面!E7</f>
        <v>资产清查单位：和县飞雁城乡客运有限公司</v>
      </c>
      <c r="K5" s="120" t="s">
        <v>203</v>
      </c>
    </row>
    <row r="6" spans="1:12" s="110" customFormat="1" ht="15.75" customHeight="1">
      <c r="A6" s="349" t="s">
        <v>205</v>
      </c>
      <c r="B6" s="339" t="s">
        <v>380</v>
      </c>
      <c r="C6" s="339" t="s">
        <v>381</v>
      </c>
      <c r="D6" s="339" t="s">
        <v>374</v>
      </c>
      <c r="E6" s="339" t="s">
        <v>375</v>
      </c>
      <c r="F6" s="339" t="s">
        <v>376</v>
      </c>
      <c r="G6" s="339" t="s">
        <v>274</v>
      </c>
      <c r="H6" s="339" t="s">
        <v>923</v>
      </c>
      <c r="I6" s="339" t="s">
        <v>813</v>
      </c>
      <c r="J6" s="339" t="s">
        <v>277</v>
      </c>
      <c r="K6" s="355" t="s">
        <v>305</v>
      </c>
      <c r="L6" s="355" t="s">
        <v>208</v>
      </c>
    </row>
    <row r="7" spans="1:12" ht="16.5" customHeight="1">
      <c r="A7" s="874">
        <v>1</v>
      </c>
      <c r="B7" s="350" t="s">
        <v>1022</v>
      </c>
      <c r="C7" s="675" t="s">
        <v>1023</v>
      </c>
      <c r="D7" s="351" t="s">
        <v>797</v>
      </c>
      <c r="E7" s="351"/>
      <c r="F7" s="351"/>
      <c r="G7" s="312">
        <v>2193625.62</v>
      </c>
      <c r="H7" s="672">
        <v>2193625.62</v>
      </c>
      <c r="I7" s="672">
        <v>2193625.62</v>
      </c>
      <c r="J7" s="136">
        <f>I7-H7</f>
        <v>0</v>
      </c>
      <c r="K7" s="243">
        <f>J7/H7*100</f>
        <v>0</v>
      </c>
      <c r="L7" s="857" t="s">
        <v>1026</v>
      </c>
    </row>
    <row r="8" spans="1:12" ht="21" customHeight="1">
      <c r="A8" s="874">
        <v>2</v>
      </c>
      <c r="B8" s="350" t="s">
        <v>1024</v>
      </c>
      <c r="C8" s="675" t="s">
        <v>1025</v>
      </c>
      <c r="D8" s="351" t="s">
        <v>797</v>
      </c>
      <c r="E8" s="351"/>
      <c r="F8" s="351"/>
      <c r="G8" s="312">
        <v>1084463</v>
      </c>
      <c r="H8" s="312">
        <v>1084463</v>
      </c>
      <c r="I8" s="312">
        <v>1084463</v>
      </c>
      <c r="J8" s="136">
        <f t="shared" ref="J8" si="0">I8-H8</f>
        <v>0</v>
      </c>
      <c r="K8" s="243"/>
      <c r="L8" s="962" t="s">
        <v>1227</v>
      </c>
    </row>
    <row r="9" spans="1:12" ht="16.5" customHeight="1">
      <c r="A9" s="132"/>
      <c r="B9" s="350"/>
      <c r="C9" s="675"/>
      <c r="D9" s="351"/>
      <c r="E9" s="351"/>
      <c r="F9" s="351"/>
      <c r="G9" s="312"/>
      <c r="H9" s="672"/>
      <c r="I9" s="672"/>
      <c r="J9" s="136"/>
      <c r="K9" s="243"/>
      <c r="L9" s="243"/>
    </row>
    <row r="10" spans="1:12" ht="16.5" customHeight="1">
      <c r="A10" s="132"/>
      <c r="B10" s="133"/>
      <c r="C10" s="675"/>
      <c r="D10" s="351"/>
      <c r="E10" s="136"/>
      <c r="F10" s="138"/>
      <c r="G10" s="136"/>
      <c r="H10" s="136"/>
      <c r="I10" s="136"/>
      <c r="J10" s="136"/>
      <c r="K10" s="243" t="str">
        <f t="shared" ref="K10:K28" si="1">IF(H10=0,"",(I10-H10)/H10*100)</f>
        <v/>
      </c>
      <c r="L10" s="243"/>
    </row>
    <row r="11" spans="1:12" ht="16.5" customHeight="1">
      <c r="A11" s="132"/>
      <c r="B11" s="133"/>
      <c r="C11" s="675"/>
      <c r="D11" s="351"/>
      <c r="E11" s="136"/>
      <c r="F11" s="138"/>
      <c r="G11" s="136"/>
      <c r="H11" s="136"/>
      <c r="I11" s="136"/>
      <c r="J11" s="136"/>
      <c r="K11" s="243" t="str">
        <f t="shared" si="1"/>
        <v/>
      </c>
      <c r="L11" s="243"/>
    </row>
    <row r="12" spans="1:12" ht="16.5" customHeight="1">
      <c r="A12" s="132"/>
      <c r="B12" s="133"/>
      <c r="C12" s="352"/>
      <c r="D12" s="331"/>
      <c r="E12" s="136"/>
      <c r="F12" s="138"/>
      <c r="G12" s="136"/>
      <c r="H12" s="136"/>
      <c r="I12" s="136"/>
      <c r="J12" s="136"/>
      <c r="K12" s="243" t="str">
        <f t="shared" si="1"/>
        <v/>
      </c>
      <c r="L12" s="243"/>
    </row>
    <row r="13" spans="1:12" ht="16.5" customHeight="1">
      <c r="A13" s="132"/>
      <c r="B13" s="133"/>
      <c r="C13" s="352"/>
      <c r="D13" s="331"/>
      <c r="E13" s="136"/>
      <c r="F13" s="138"/>
      <c r="G13" s="136"/>
      <c r="H13" s="136"/>
      <c r="I13" s="136"/>
      <c r="J13" s="136"/>
      <c r="K13" s="243"/>
      <c r="L13" s="243"/>
    </row>
    <row r="14" spans="1:12" ht="16.5" customHeight="1">
      <c r="A14" s="132"/>
      <c r="B14" s="133"/>
      <c r="C14" s="352"/>
      <c r="D14" s="331"/>
      <c r="E14" s="136"/>
      <c r="F14" s="138"/>
      <c r="G14" s="136"/>
      <c r="H14" s="136"/>
      <c r="I14" s="136"/>
      <c r="J14" s="136"/>
      <c r="K14" s="243"/>
      <c r="L14" s="243"/>
    </row>
    <row r="15" spans="1:12" ht="16.5" customHeight="1">
      <c r="A15" s="132"/>
      <c r="B15" s="133"/>
      <c r="C15" s="352"/>
      <c r="D15" s="331"/>
      <c r="E15" s="136"/>
      <c r="F15" s="138"/>
      <c r="G15" s="136"/>
      <c r="H15" s="136"/>
      <c r="I15" s="136"/>
      <c r="J15" s="136"/>
      <c r="K15" s="243"/>
      <c r="L15" s="243"/>
    </row>
    <row r="16" spans="1:12" ht="16.5" customHeight="1">
      <c r="A16" s="132"/>
      <c r="B16" s="133"/>
      <c r="C16" s="352"/>
      <c r="D16" s="331"/>
      <c r="E16" s="136"/>
      <c r="F16" s="138"/>
      <c r="G16" s="136"/>
      <c r="H16" s="136"/>
      <c r="I16" s="136"/>
      <c r="J16" s="136"/>
      <c r="K16" s="243"/>
      <c r="L16" s="243"/>
    </row>
    <row r="17" spans="1:12" ht="16.5" customHeight="1">
      <c r="A17" s="132"/>
      <c r="B17" s="133"/>
      <c r="C17" s="352"/>
      <c r="D17" s="331"/>
      <c r="E17" s="136"/>
      <c r="F17" s="138"/>
      <c r="G17" s="136"/>
      <c r="H17" s="136"/>
      <c r="I17" s="136"/>
      <c r="J17" s="136"/>
      <c r="K17" s="243"/>
      <c r="L17" s="243"/>
    </row>
    <row r="18" spans="1:12" ht="16.5" customHeight="1">
      <c r="A18" s="132"/>
      <c r="B18" s="133"/>
      <c r="C18" s="352"/>
      <c r="D18" s="331"/>
      <c r="E18" s="136"/>
      <c r="F18" s="138"/>
      <c r="G18" s="136"/>
      <c r="H18" s="136"/>
      <c r="I18" s="136"/>
      <c r="J18" s="136"/>
      <c r="K18" s="243"/>
      <c r="L18" s="243"/>
    </row>
    <row r="19" spans="1:12" ht="16.5" customHeight="1">
      <c r="A19" s="132"/>
      <c r="B19" s="133"/>
      <c r="C19" s="352"/>
      <c r="D19" s="331"/>
      <c r="E19" s="136"/>
      <c r="F19" s="138"/>
      <c r="G19" s="136"/>
      <c r="H19" s="136"/>
      <c r="I19" s="136"/>
      <c r="J19" s="136"/>
      <c r="K19" s="243" t="str">
        <f t="shared" si="1"/>
        <v/>
      </c>
      <c r="L19" s="243"/>
    </row>
    <row r="20" spans="1:12" ht="16.5" customHeight="1">
      <c r="A20" s="132"/>
      <c r="B20" s="133"/>
      <c r="C20" s="331"/>
      <c r="D20" s="331"/>
      <c r="E20" s="136"/>
      <c r="F20" s="138"/>
      <c r="G20" s="136"/>
      <c r="H20" s="136"/>
      <c r="I20" s="136"/>
      <c r="J20" s="136"/>
      <c r="K20" s="243" t="str">
        <f t="shared" si="1"/>
        <v/>
      </c>
      <c r="L20" s="243"/>
    </row>
    <row r="21" spans="1:12" ht="16.5" customHeight="1">
      <c r="A21" s="132"/>
      <c r="B21" s="133"/>
      <c r="C21" s="331"/>
      <c r="D21" s="331"/>
      <c r="E21" s="136"/>
      <c r="F21" s="138"/>
      <c r="G21" s="136"/>
      <c r="H21" s="136"/>
      <c r="I21" s="136"/>
      <c r="J21" s="136"/>
      <c r="K21" s="243" t="str">
        <f t="shared" si="1"/>
        <v/>
      </c>
      <c r="L21" s="243"/>
    </row>
    <row r="22" spans="1:12" ht="16.5" customHeight="1">
      <c r="A22" s="132"/>
      <c r="B22" s="133"/>
      <c r="C22" s="331"/>
      <c r="D22" s="331"/>
      <c r="E22" s="136"/>
      <c r="F22" s="138"/>
      <c r="G22" s="136"/>
      <c r="H22" s="136"/>
      <c r="I22" s="136"/>
      <c r="J22" s="136"/>
      <c r="K22" s="243" t="str">
        <f t="shared" si="1"/>
        <v/>
      </c>
      <c r="L22" s="243"/>
    </row>
    <row r="23" spans="1:12" ht="16.5" customHeight="1">
      <c r="A23" s="132"/>
      <c r="B23" s="133"/>
      <c r="C23" s="331"/>
      <c r="D23" s="331"/>
      <c r="E23" s="136"/>
      <c r="F23" s="138"/>
      <c r="G23" s="136"/>
      <c r="H23" s="136"/>
      <c r="I23" s="136"/>
      <c r="J23" s="136"/>
      <c r="K23" s="243" t="str">
        <f t="shared" si="1"/>
        <v/>
      </c>
      <c r="L23" s="243"/>
    </row>
    <row r="24" spans="1:12" ht="16.5" customHeight="1">
      <c r="A24" s="132"/>
      <c r="B24" s="133"/>
      <c r="C24" s="331"/>
      <c r="D24" s="331"/>
      <c r="E24" s="136"/>
      <c r="F24" s="138"/>
      <c r="G24" s="136"/>
      <c r="H24" s="136"/>
      <c r="I24" s="136"/>
      <c r="J24" s="136"/>
      <c r="K24" s="243" t="str">
        <f t="shared" si="1"/>
        <v/>
      </c>
      <c r="L24" s="243"/>
    </row>
    <row r="25" spans="1:12" ht="16.5" customHeight="1">
      <c r="A25" s="132"/>
      <c r="B25" s="133"/>
      <c r="C25" s="331"/>
      <c r="D25" s="331"/>
      <c r="E25" s="136"/>
      <c r="F25" s="138"/>
      <c r="G25" s="136"/>
      <c r="H25" s="136"/>
      <c r="I25" s="136"/>
      <c r="J25" s="136"/>
      <c r="K25" s="243" t="str">
        <f t="shared" si="1"/>
        <v/>
      </c>
      <c r="L25" s="243"/>
    </row>
    <row r="26" spans="1:12" ht="16.5" customHeight="1">
      <c r="A26" s="132"/>
      <c r="B26" s="133"/>
      <c r="C26" s="331"/>
      <c r="D26" s="331"/>
      <c r="E26" s="136"/>
      <c r="F26" s="138"/>
      <c r="G26" s="136"/>
      <c r="H26" s="136"/>
      <c r="I26" s="136"/>
      <c r="J26" s="136"/>
      <c r="K26" s="243" t="str">
        <f t="shared" si="1"/>
        <v/>
      </c>
      <c r="L26" s="243"/>
    </row>
    <row r="27" spans="1:12" ht="16.5" customHeight="1">
      <c r="A27" s="132"/>
      <c r="B27" s="133"/>
      <c r="C27" s="331"/>
      <c r="D27" s="331"/>
      <c r="E27" s="136"/>
      <c r="F27" s="138"/>
      <c r="G27" s="136"/>
      <c r="H27" s="136"/>
      <c r="I27" s="136"/>
      <c r="J27" s="136"/>
      <c r="K27" s="243" t="str">
        <f t="shared" si="1"/>
        <v/>
      </c>
      <c r="L27" s="243"/>
    </row>
    <row r="28" spans="1:12" ht="16.5" customHeight="1">
      <c r="A28" s="1104" t="s">
        <v>378</v>
      </c>
      <c r="B28" s="1105"/>
      <c r="C28" s="353"/>
      <c r="D28" s="353"/>
      <c r="E28" s="143"/>
      <c r="F28" s="144"/>
      <c r="G28" s="143">
        <f>SUM(G7:G27)</f>
        <v>3278088.62</v>
      </c>
      <c r="H28" s="143">
        <f>SUM(H7:H27)</f>
        <v>3278088.62</v>
      </c>
      <c r="I28" s="143">
        <f>SUM(I7:I27)</f>
        <v>3278088.62</v>
      </c>
      <c r="J28" s="143">
        <f>I28-H28</f>
        <v>0</v>
      </c>
      <c r="K28" s="334">
        <f t="shared" si="1"/>
        <v>0</v>
      </c>
      <c r="L28" s="334"/>
    </row>
    <row r="29" spans="1:12" ht="15.75" customHeight="1">
      <c r="A29" s="66" t="str">
        <f>封面!D11&amp;封面!F11</f>
        <v>资产清查单位填报人：赵翠</v>
      </c>
      <c r="G29" s="147"/>
      <c r="H29" s="49"/>
      <c r="I29" s="49"/>
    </row>
    <row r="30" spans="1:12" ht="15.75" customHeight="1">
      <c r="A30" s="66" t="str">
        <f>CONCATENATE(封面!D13,封面!F13,封面!G13,封面!H13,封面!I13,封面!J13,封面!K13)</f>
        <v>填表日期：2025年9月23日</v>
      </c>
      <c r="B30" s="354"/>
    </row>
  </sheetData>
  <sheetProtection formatCells="0" formatColumns="0" formatRows="0" insertColumns="0" insertRows="0" deleteColumns="0" deleteRows="0" sort="0" autoFilter="0" pivotTables="0"/>
  <mergeCells count="3">
    <mergeCell ref="A2:K2"/>
    <mergeCell ref="A3:K3"/>
    <mergeCell ref="A28:B28"/>
  </mergeCells>
  <phoneticPr fontId="14" type="noConversion"/>
  <hyperlinks>
    <hyperlink ref="B1" location="'3-1货币汇总表'!B8" display="返回"/>
    <hyperlink ref="A1" location="索引目录!E7" display="返回索引页"/>
  </hyperlinks>
  <printOptions horizontalCentered="1"/>
  <pageMargins left="0.75" right="0.75" top="0.9" bottom="0.83" header="1.22" footer="0.51"/>
  <pageSetup paperSize="9" scale="89"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workbookViewId="0"/>
  </sheetViews>
  <sheetFormatPr defaultColWidth="9" defaultRowHeight="15.75" customHeight="1" outlineLevelCol="1"/>
  <cols>
    <col min="1" max="1" width="5.33203125" style="43" customWidth="1"/>
    <col min="2" max="2" width="18.83203125" style="43" customWidth="1"/>
    <col min="3" max="3" width="14.83203125" style="43" customWidth="1"/>
    <col min="4" max="4" width="9" style="43"/>
    <col min="5" max="5" width="11.58203125" style="43" customWidth="1"/>
    <col min="6" max="6" width="12.25" style="43" customWidth="1"/>
    <col min="7" max="7" width="13.25" style="43" hidden="1" customWidth="1" outlineLevel="1"/>
    <col min="8" max="8" width="15.08203125" style="43" customWidth="1" collapsed="1"/>
    <col min="9" max="9" width="14.25" style="43" customWidth="1"/>
    <col min="10" max="10" width="11" style="43" customWidth="1"/>
    <col min="11" max="11" width="9.58203125" style="43" customWidth="1"/>
    <col min="12" max="16384" width="9" style="43"/>
  </cols>
  <sheetData>
    <row r="1" spans="1:12" ht="13">
      <c r="A1" s="44" t="s">
        <v>0</v>
      </c>
      <c r="B1" s="111" t="s">
        <v>303</v>
      </c>
      <c r="C1" s="46"/>
      <c r="D1" s="46"/>
      <c r="E1" s="46"/>
      <c r="F1" s="46"/>
      <c r="G1" s="46"/>
      <c r="H1" s="46"/>
      <c r="I1" s="46"/>
      <c r="J1" s="46"/>
      <c r="K1" s="46"/>
      <c r="L1" s="46"/>
    </row>
    <row r="2" spans="1:12" s="41" customFormat="1" ht="30" customHeight="1">
      <c r="A2" s="1083" t="s">
        <v>832</v>
      </c>
      <c r="B2" s="1084"/>
      <c r="C2" s="1084"/>
      <c r="D2" s="1084"/>
      <c r="E2" s="1084"/>
      <c r="F2" s="1084"/>
      <c r="G2" s="1084"/>
      <c r="H2" s="1084"/>
      <c r="I2" s="1084"/>
      <c r="J2" s="1084"/>
      <c r="K2" s="1084"/>
      <c r="L2" s="1084"/>
    </row>
    <row r="3" spans="1:12" ht="14.15" customHeight="1">
      <c r="A3" s="1085" t="str">
        <f>CONCATENATE(封面!D9,封面!F9,封面!G9,封面!H9,封面!I9,封面!J9,封面!K9)</f>
        <v>清查基准日：2025年8月31日</v>
      </c>
      <c r="B3" s="1085"/>
      <c r="C3" s="1085"/>
      <c r="D3" s="1085"/>
      <c r="E3" s="1085"/>
      <c r="F3" s="1085"/>
      <c r="G3" s="1085"/>
      <c r="H3" s="1085"/>
      <c r="I3" s="1103"/>
      <c r="J3" s="1103"/>
      <c r="K3" s="1103"/>
      <c r="L3" s="1103"/>
    </row>
    <row r="4" spans="1:12" ht="14.15" customHeight="1">
      <c r="A4" s="47"/>
      <c r="B4" s="47"/>
      <c r="C4" s="47"/>
      <c r="D4" s="47"/>
      <c r="E4" s="47"/>
      <c r="F4" s="47"/>
      <c r="G4" s="47"/>
      <c r="H4" s="47"/>
      <c r="I4" s="118"/>
      <c r="J4" s="118"/>
      <c r="K4" s="118"/>
      <c r="L4" s="119" t="s">
        <v>382</v>
      </c>
    </row>
    <row r="5" spans="1:12" ht="15.75" customHeight="1">
      <c r="A5" s="49" t="str">
        <f>封面!D7&amp;封面!E7</f>
        <v>资产清查单位：和县飞雁城乡客运有限公司</v>
      </c>
      <c r="L5" s="120" t="s">
        <v>203</v>
      </c>
    </row>
    <row r="6" spans="1:12" s="110" customFormat="1" ht="15.75" customHeight="1">
      <c r="A6" s="112" t="s">
        <v>205</v>
      </c>
      <c r="B6" s="112" t="s">
        <v>383</v>
      </c>
      <c r="C6" s="339" t="s">
        <v>381</v>
      </c>
      <c r="D6" s="112" t="s">
        <v>374</v>
      </c>
      <c r="E6" s="112" t="s">
        <v>375</v>
      </c>
      <c r="F6" s="112" t="s">
        <v>376</v>
      </c>
      <c r="G6" s="52" t="s">
        <v>274</v>
      </c>
      <c r="H6" s="112" t="s">
        <v>275</v>
      </c>
      <c r="I6" s="112" t="s">
        <v>813</v>
      </c>
      <c r="J6" s="112" t="s">
        <v>277</v>
      </c>
      <c r="K6" s="112" t="s">
        <v>305</v>
      </c>
      <c r="L6" s="112" t="s">
        <v>208</v>
      </c>
    </row>
    <row r="7" spans="1:12" ht="15.75" customHeight="1">
      <c r="A7" s="51">
        <v>1</v>
      </c>
      <c r="B7" s="127"/>
      <c r="C7" s="675"/>
      <c r="D7" s="59"/>
      <c r="E7" s="57"/>
      <c r="F7" s="176"/>
      <c r="G7" s="55"/>
      <c r="H7" s="56"/>
      <c r="I7" s="56"/>
      <c r="J7" s="57"/>
      <c r="K7" s="57" t="str">
        <f>IF(H7=0,"",(I7-H7)/H7*100)</f>
        <v/>
      </c>
      <c r="L7" s="61"/>
    </row>
    <row r="8" spans="1:12" ht="15.75" customHeight="1">
      <c r="A8" s="59"/>
      <c r="B8" s="115"/>
      <c r="C8" s="115"/>
      <c r="D8" s="59"/>
      <c r="E8" s="57"/>
      <c r="F8" s="176"/>
      <c r="G8" s="55"/>
      <c r="H8" s="56"/>
      <c r="I8" s="57"/>
      <c r="J8" s="57"/>
      <c r="K8" s="57" t="str">
        <f t="shared" ref="K8:K28" si="0">IF(H8=0,"",(I8-H8)/H8*100)</f>
        <v/>
      </c>
      <c r="L8" s="61"/>
    </row>
    <row r="9" spans="1:12" ht="15.75" customHeight="1">
      <c r="A9" s="59"/>
      <c r="B9" s="115"/>
      <c r="C9" s="115"/>
      <c r="D9" s="59"/>
      <c r="E9" s="57"/>
      <c r="F9" s="176"/>
      <c r="G9" s="55"/>
      <c r="H9" s="56"/>
      <c r="I9" s="57"/>
      <c r="J9" s="57"/>
      <c r="K9" s="57" t="str">
        <f t="shared" si="0"/>
        <v/>
      </c>
      <c r="L9" s="61"/>
    </row>
    <row r="10" spans="1:12" ht="15.75" customHeight="1">
      <c r="A10" s="59"/>
      <c r="B10" s="115"/>
      <c r="C10" s="115"/>
      <c r="D10" s="59"/>
      <c r="E10" s="57"/>
      <c r="F10" s="176"/>
      <c r="G10" s="55"/>
      <c r="H10" s="56"/>
      <c r="I10" s="57"/>
      <c r="J10" s="57"/>
      <c r="K10" s="57" t="str">
        <f t="shared" si="0"/>
        <v/>
      </c>
      <c r="L10" s="61"/>
    </row>
    <row r="11" spans="1:12" ht="15.75" customHeight="1">
      <c r="A11" s="59"/>
      <c r="B11" s="115"/>
      <c r="C11" s="115"/>
      <c r="D11" s="59"/>
      <c r="E11" s="57"/>
      <c r="F11" s="176"/>
      <c r="G11" s="55"/>
      <c r="H11" s="56"/>
      <c r="I11" s="57"/>
      <c r="J11" s="57"/>
      <c r="K11" s="57" t="str">
        <f t="shared" si="0"/>
        <v/>
      </c>
      <c r="L11" s="61"/>
    </row>
    <row r="12" spans="1:12" ht="15.75" customHeight="1">
      <c r="A12" s="59"/>
      <c r="B12" s="115"/>
      <c r="C12" s="115"/>
      <c r="D12" s="59"/>
      <c r="E12" s="57"/>
      <c r="F12" s="176"/>
      <c r="G12" s="55"/>
      <c r="H12" s="56"/>
      <c r="I12" s="57"/>
      <c r="J12" s="57"/>
      <c r="K12" s="57" t="str">
        <f t="shared" si="0"/>
        <v/>
      </c>
      <c r="L12" s="61"/>
    </row>
    <row r="13" spans="1:12" ht="15.75" customHeight="1">
      <c r="A13" s="59"/>
      <c r="B13" s="115"/>
      <c r="C13" s="115"/>
      <c r="D13" s="59"/>
      <c r="E13" s="57"/>
      <c r="F13" s="176"/>
      <c r="G13" s="55"/>
      <c r="H13" s="56"/>
      <c r="I13" s="57"/>
      <c r="J13" s="57"/>
      <c r="K13" s="57" t="str">
        <f t="shared" si="0"/>
        <v/>
      </c>
      <c r="L13" s="61"/>
    </row>
    <row r="14" spans="1:12" ht="15.75" customHeight="1">
      <c r="A14" s="59"/>
      <c r="B14" s="115"/>
      <c r="C14" s="115"/>
      <c r="D14" s="59"/>
      <c r="E14" s="57"/>
      <c r="F14" s="176"/>
      <c r="G14" s="55"/>
      <c r="H14" s="56"/>
      <c r="I14" s="57"/>
      <c r="J14" s="57"/>
      <c r="K14" s="57" t="str">
        <f t="shared" si="0"/>
        <v/>
      </c>
      <c r="L14" s="61"/>
    </row>
    <row r="15" spans="1:12" ht="15.75" customHeight="1">
      <c r="A15" s="59"/>
      <c r="B15" s="115"/>
      <c r="C15" s="115"/>
      <c r="D15" s="59"/>
      <c r="E15" s="57"/>
      <c r="F15" s="176"/>
      <c r="G15" s="55"/>
      <c r="H15" s="56"/>
      <c r="I15" s="57"/>
      <c r="J15" s="57"/>
      <c r="K15" s="57" t="str">
        <f t="shared" si="0"/>
        <v/>
      </c>
      <c r="L15" s="61"/>
    </row>
    <row r="16" spans="1:12" ht="15.75" customHeight="1">
      <c r="A16" s="59"/>
      <c r="B16" s="115"/>
      <c r="C16" s="115"/>
      <c r="D16" s="59"/>
      <c r="E16" s="57"/>
      <c r="F16" s="176"/>
      <c r="G16" s="55"/>
      <c r="H16" s="56"/>
      <c r="I16" s="57"/>
      <c r="J16" s="57"/>
      <c r="K16" s="57" t="str">
        <f t="shared" si="0"/>
        <v/>
      </c>
      <c r="L16" s="61"/>
    </row>
    <row r="17" spans="1:12" ht="15.75" customHeight="1">
      <c r="A17" s="59"/>
      <c r="B17" s="115"/>
      <c r="C17" s="115"/>
      <c r="D17" s="59"/>
      <c r="E17" s="57"/>
      <c r="F17" s="176"/>
      <c r="G17" s="55"/>
      <c r="H17" s="56"/>
      <c r="I17" s="57"/>
      <c r="J17" s="57"/>
      <c r="K17" s="57" t="str">
        <f t="shared" si="0"/>
        <v/>
      </c>
      <c r="L17" s="61"/>
    </row>
    <row r="18" spans="1:12" ht="15.75" customHeight="1">
      <c r="A18" s="59"/>
      <c r="B18" s="115"/>
      <c r="C18" s="115"/>
      <c r="D18" s="59"/>
      <c r="E18" s="57"/>
      <c r="F18" s="176"/>
      <c r="G18" s="55"/>
      <c r="H18" s="56"/>
      <c r="I18" s="57"/>
      <c r="J18" s="57"/>
      <c r="K18" s="57" t="str">
        <f t="shared" si="0"/>
        <v/>
      </c>
      <c r="L18" s="61"/>
    </row>
    <row r="19" spans="1:12" ht="15.75" customHeight="1">
      <c r="A19" s="59"/>
      <c r="B19" s="115"/>
      <c r="C19" s="115"/>
      <c r="D19" s="59"/>
      <c r="E19" s="57"/>
      <c r="F19" s="176"/>
      <c r="G19" s="55"/>
      <c r="H19" s="56"/>
      <c r="I19" s="57"/>
      <c r="J19" s="57"/>
      <c r="K19" s="57" t="str">
        <f t="shared" si="0"/>
        <v/>
      </c>
      <c r="L19" s="61"/>
    </row>
    <row r="20" spans="1:12" ht="15.75" customHeight="1">
      <c r="A20" s="59"/>
      <c r="B20" s="115"/>
      <c r="C20" s="115"/>
      <c r="D20" s="59"/>
      <c r="E20" s="57"/>
      <c r="F20" s="176"/>
      <c r="G20" s="55"/>
      <c r="H20" s="56"/>
      <c r="I20" s="57"/>
      <c r="J20" s="57"/>
      <c r="K20" s="57" t="str">
        <f t="shared" si="0"/>
        <v/>
      </c>
      <c r="L20" s="61"/>
    </row>
    <row r="21" spans="1:12" ht="15.75" customHeight="1">
      <c r="A21" s="59"/>
      <c r="B21" s="115"/>
      <c r="C21" s="115"/>
      <c r="D21" s="59"/>
      <c r="E21" s="57"/>
      <c r="F21" s="176"/>
      <c r="G21" s="55"/>
      <c r="H21" s="56"/>
      <c r="I21" s="57"/>
      <c r="J21" s="57"/>
      <c r="K21" s="57" t="str">
        <f t="shared" si="0"/>
        <v/>
      </c>
      <c r="L21" s="61"/>
    </row>
    <row r="22" spans="1:12" ht="15.75" customHeight="1">
      <c r="A22" s="59"/>
      <c r="B22" s="115"/>
      <c r="C22" s="115"/>
      <c r="D22" s="59"/>
      <c r="E22" s="57"/>
      <c r="F22" s="176"/>
      <c r="G22" s="55"/>
      <c r="H22" s="56"/>
      <c r="I22" s="57"/>
      <c r="J22" s="57"/>
      <c r="K22" s="57" t="str">
        <f t="shared" si="0"/>
        <v/>
      </c>
      <c r="L22" s="61"/>
    </row>
    <row r="23" spans="1:12" ht="15.75" customHeight="1">
      <c r="A23" s="59"/>
      <c r="B23" s="115"/>
      <c r="C23" s="115"/>
      <c r="D23" s="59"/>
      <c r="E23" s="57"/>
      <c r="F23" s="176"/>
      <c r="G23" s="55"/>
      <c r="H23" s="56"/>
      <c r="I23" s="57"/>
      <c r="J23" s="57"/>
      <c r="K23" s="57" t="str">
        <f t="shared" si="0"/>
        <v/>
      </c>
      <c r="L23" s="61"/>
    </row>
    <row r="24" spans="1:12" ht="15.75" customHeight="1">
      <c r="A24" s="59"/>
      <c r="B24" s="115"/>
      <c r="C24" s="115"/>
      <c r="D24" s="59"/>
      <c r="E24" s="57"/>
      <c r="F24" s="176"/>
      <c r="G24" s="55"/>
      <c r="H24" s="56"/>
      <c r="I24" s="57"/>
      <c r="J24" s="57"/>
      <c r="K24" s="57" t="str">
        <f t="shared" si="0"/>
        <v/>
      </c>
      <c r="L24" s="61"/>
    </row>
    <row r="25" spans="1:12" ht="15.75" customHeight="1">
      <c r="A25" s="59"/>
      <c r="B25" s="115"/>
      <c r="C25" s="115"/>
      <c r="D25" s="59"/>
      <c r="E25" s="57"/>
      <c r="F25" s="176"/>
      <c r="G25" s="55"/>
      <c r="H25" s="56"/>
      <c r="I25" s="57"/>
      <c r="J25" s="57"/>
      <c r="K25" s="57" t="str">
        <f t="shared" si="0"/>
        <v/>
      </c>
      <c r="L25" s="61"/>
    </row>
    <row r="26" spans="1:12" ht="15.75" customHeight="1">
      <c r="A26" s="59"/>
      <c r="B26" s="115"/>
      <c r="C26" s="115"/>
      <c r="D26" s="59"/>
      <c r="E26" s="57"/>
      <c r="F26" s="176"/>
      <c r="G26" s="55"/>
      <c r="H26" s="56"/>
      <c r="I26" s="57"/>
      <c r="J26" s="57"/>
      <c r="K26" s="57" t="str">
        <f t="shared" si="0"/>
        <v/>
      </c>
      <c r="L26" s="61"/>
    </row>
    <row r="27" spans="1:12" ht="15.75" customHeight="1">
      <c r="A27" s="59"/>
      <c r="B27" s="115"/>
      <c r="C27" s="115"/>
      <c r="D27" s="59"/>
      <c r="E27" s="57"/>
      <c r="F27" s="176"/>
      <c r="G27" s="55"/>
      <c r="H27" s="56"/>
      <c r="I27" s="57"/>
      <c r="J27" s="57"/>
      <c r="K27" s="57" t="str">
        <f t="shared" si="0"/>
        <v/>
      </c>
      <c r="L27" s="61"/>
    </row>
    <row r="28" spans="1:12" ht="15.75" customHeight="1">
      <c r="A28" s="1094" t="s">
        <v>378</v>
      </c>
      <c r="B28" s="1095"/>
      <c r="C28" s="61"/>
      <c r="D28" s="61"/>
      <c r="E28" s="57"/>
      <c r="F28" s="61"/>
      <c r="G28" s="55">
        <f>SUM(G7:G27)</f>
        <v>0</v>
      </c>
      <c r="H28" s="56">
        <f>SUM(H7:H27)</f>
        <v>0</v>
      </c>
      <c r="I28" s="57">
        <f>SUM(I7:I27)</f>
        <v>0</v>
      </c>
      <c r="J28" s="57">
        <f>I28-H28</f>
        <v>0</v>
      </c>
      <c r="K28" s="57" t="str">
        <f t="shared" si="0"/>
        <v/>
      </c>
      <c r="L28" s="61"/>
    </row>
    <row r="29" spans="1:12" ht="15.75" customHeight="1">
      <c r="A29" s="66" t="str">
        <f>封面!D11&amp;封面!F11</f>
        <v>资产清查单位填报人：赵翠</v>
      </c>
      <c r="H29" s="49"/>
    </row>
    <row r="30" spans="1:12" ht="15.75" customHeight="1">
      <c r="A30"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L2"/>
    <mergeCell ref="A3:L3"/>
    <mergeCell ref="A28:B28"/>
  </mergeCells>
  <phoneticPr fontId="14" type="noConversion"/>
  <hyperlinks>
    <hyperlink ref="B1" location="'3-1货币汇总表'!B9" display="返回"/>
    <hyperlink ref="A1" location="索引目录!E8" display="返回索引页"/>
  </hyperlinks>
  <printOptions horizontalCentered="1"/>
  <pageMargins left="0.75" right="0.75" top="0.9" bottom="0.83" header="1.22" footer="0.51"/>
  <pageSetup paperSize="9" scale="93"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workbookViewId="0">
      <selection activeCell="E29" sqref="E29"/>
    </sheetView>
  </sheetViews>
  <sheetFormatPr defaultColWidth="9" defaultRowHeight="15.75" customHeight="1" outlineLevelCol="1"/>
  <cols>
    <col min="1" max="1" width="9.5" style="3" customWidth="1"/>
    <col min="2" max="2" width="31.33203125" style="3" customWidth="1"/>
    <col min="3" max="3" width="12.5" style="3" hidden="1" customWidth="1" outlineLevel="1"/>
    <col min="4" max="4" width="22.08203125" style="3" customWidth="1" collapsed="1"/>
    <col min="5" max="5" width="21.75" style="3" customWidth="1"/>
    <col min="6" max="6" width="19.75" style="3" customWidth="1"/>
    <col min="7" max="7" width="14.08203125" style="3" customWidth="1"/>
    <col min="8" max="16384" width="9" style="3"/>
  </cols>
  <sheetData>
    <row r="1" spans="1:7" ht="13">
      <c r="A1" s="128" t="s">
        <v>0</v>
      </c>
      <c r="B1" s="5" t="s">
        <v>303</v>
      </c>
      <c r="C1" s="6"/>
      <c r="D1" s="6"/>
      <c r="E1" s="6"/>
      <c r="F1" s="6"/>
      <c r="G1" s="6"/>
    </row>
    <row r="2" spans="1:7" s="1" customFormat="1" ht="30" customHeight="1">
      <c r="A2" s="1106" t="s">
        <v>1015</v>
      </c>
      <c r="B2" s="1107"/>
      <c r="C2" s="1107"/>
      <c r="D2" s="1107"/>
      <c r="E2" s="1107"/>
      <c r="F2" s="1107"/>
      <c r="G2" s="1107"/>
    </row>
    <row r="3" spans="1:7" ht="14.15" customHeight="1">
      <c r="A3" s="1108" t="str">
        <f>CONCATENATE(封面!D9,封面!F9,封面!G9,封面!H9,封面!I9,封面!J9,封面!K9)</f>
        <v>清查基准日：2025年8月31日</v>
      </c>
      <c r="B3" s="1108"/>
      <c r="C3" s="1108"/>
      <c r="D3" s="1108"/>
      <c r="E3" s="1108"/>
      <c r="F3" s="1108"/>
      <c r="G3" s="1108"/>
    </row>
    <row r="4" spans="1:7" ht="14.15" customHeight="1">
      <c r="A4" s="8"/>
      <c r="B4" s="8"/>
      <c r="C4" s="8"/>
      <c r="D4" s="8"/>
      <c r="E4" s="8"/>
      <c r="F4" s="8"/>
      <c r="G4" s="26" t="s">
        <v>384</v>
      </c>
    </row>
    <row r="5" spans="1:7" ht="15.75" customHeight="1">
      <c r="A5" s="11" t="str">
        <f>封面!D7&amp;封面!E7</f>
        <v>资产清查单位：和县飞雁城乡客运有限公司</v>
      </c>
      <c r="G5" s="99" t="s">
        <v>203</v>
      </c>
    </row>
    <row r="6" spans="1:7" s="98" customFormat="1" ht="15.75" customHeight="1">
      <c r="A6" s="178" t="s">
        <v>349</v>
      </c>
      <c r="B6" s="178" t="s">
        <v>304</v>
      </c>
      <c r="C6" s="271" t="s">
        <v>274</v>
      </c>
      <c r="D6" s="178" t="s">
        <v>275</v>
      </c>
      <c r="E6" s="178" t="s">
        <v>276</v>
      </c>
      <c r="F6" s="112" t="s">
        <v>277</v>
      </c>
      <c r="G6" s="178" t="s">
        <v>385</v>
      </c>
    </row>
    <row r="7" spans="1:7" ht="15.75" customHeight="1">
      <c r="A7" s="178" t="s">
        <v>386</v>
      </c>
      <c r="B7" s="348"/>
      <c r="C7" s="19">
        <f>'3-2-1交易性-股票'!G28</f>
        <v>0</v>
      </c>
      <c r="D7" s="22">
        <f>'3-2-1交易性-股票'!H28</f>
        <v>0</v>
      </c>
      <c r="E7" s="20">
        <f>'3-2-1交易性-股票'!J28</f>
        <v>0</v>
      </c>
      <c r="F7" s="20">
        <f>E7-D7</f>
        <v>0</v>
      </c>
      <c r="G7" s="272" t="str">
        <f>IF(D7=0,"",F7/D7*100)</f>
        <v/>
      </c>
    </row>
    <row r="8" spans="1:7" ht="15.75" customHeight="1">
      <c r="A8" s="178" t="s">
        <v>387</v>
      </c>
      <c r="B8" s="348"/>
      <c r="C8" s="19">
        <f>'3-2-2交易性-债券'!G28</f>
        <v>0</v>
      </c>
      <c r="D8" s="22">
        <f>'3-2-2交易性-债券'!H28</f>
        <v>0</v>
      </c>
      <c r="E8" s="20">
        <f>'3-2-2交易性-债券'!I28</f>
        <v>0</v>
      </c>
      <c r="F8" s="20">
        <f>E8-D8</f>
        <v>0</v>
      </c>
      <c r="G8" s="272" t="str">
        <f>IF(D8=0,"",F8/D8*100)</f>
        <v/>
      </c>
    </row>
    <row r="9" spans="1:7" ht="15.75" customHeight="1">
      <c r="A9" s="178" t="s">
        <v>388</v>
      </c>
      <c r="B9" s="348"/>
      <c r="C9" s="19">
        <f>'3-2-3交易性-基金'!G28</f>
        <v>0</v>
      </c>
      <c r="D9" s="22">
        <f>'3-2-3交易性-基金'!H28</f>
        <v>0</v>
      </c>
      <c r="E9" s="20">
        <f>'3-2-3交易性-基金'!J28</f>
        <v>0</v>
      </c>
      <c r="F9" s="20">
        <f>E9-D9</f>
        <v>0</v>
      </c>
      <c r="G9" s="272" t="str">
        <f>IF(D9=0,"",F9/D9*100)</f>
        <v/>
      </c>
    </row>
    <row r="10" spans="1:7" ht="15.75" customHeight="1">
      <c r="A10" s="16"/>
      <c r="B10" s="40"/>
      <c r="C10" s="19"/>
      <c r="D10" s="22"/>
      <c r="E10" s="20"/>
      <c r="F10" s="20"/>
      <c r="G10" s="20"/>
    </row>
    <row r="11" spans="1:7" ht="15.75" customHeight="1">
      <c r="A11" s="16"/>
      <c r="B11" s="21"/>
      <c r="C11" s="19"/>
      <c r="D11" s="22"/>
      <c r="E11" s="20"/>
      <c r="F11" s="20"/>
      <c r="G11" s="20"/>
    </row>
    <row r="12" spans="1:7" ht="15.75" customHeight="1">
      <c r="A12" s="16"/>
      <c r="B12" s="21"/>
      <c r="C12" s="19"/>
      <c r="D12" s="22"/>
      <c r="E12" s="20"/>
      <c r="F12" s="20"/>
      <c r="G12" s="20"/>
    </row>
    <row r="13" spans="1:7" ht="15.75" customHeight="1">
      <c r="A13" s="16"/>
      <c r="B13" s="21"/>
      <c r="C13" s="19"/>
      <c r="D13" s="22"/>
      <c r="E13" s="20"/>
      <c r="F13" s="20"/>
      <c r="G13" s="20"/>
    </row>
    <row r="14" spans="1:7" ht="15.75" customHeight="1">
      <c r="A14" s="16"/>
      <c r="B14" s="21"/>
      <c r="C14" s="19"/>
      <c r="D14" s="22"/>
      <c r="E14" s="20"/>
      <c r="F14" s="20"/>
      <c r="G14" s="20"/>
    </row>
    <row r="15" spans="1:7" ht="15.75" customHeight="1">
      <c r="A15" s="16"/>
      <c r="B15" s="21"/>
      <c r="C15" s="19"/>
      <c r="D15" s="22"/>
      <c r="E15" s="20"/>
      <c r="F15" s="20"/>
      <c r="G15" s="20"/>
    </row>
    <row r="16" spans="1:7" ht="15.75" customHeight="1">
      <c r="A16" s="16"/>
      <c r="B16" s="21"/>
      <c r="C16" s="19"/>
      <c r="D16" s="22"/>
      <c r="E16" s="20"/>
      <c r="F16" s="20"/>
      <c r="G16" s="20"/>
    </row>
    <row r="17" spans="1:7" ht="15.75" customHeight="1">
      <c r="A17" s="16"/>
      <c r="B17" s="21"/>
      <c r="C17" s="19"/>
      <c r="D17" s="22"/>
      <c r="E17" s="20"/>
      <c r="F17" s="20"/>
      <c r="G17" s="20"/>
    </row>
    <row r="18" spans="1:7" ht="15.75" customHeight="1">
      <c r="A18" s="16"/>
      <c r="B18" s="21"/>
      <c r="C18" s="19"/>
      <c r="D18" s="22"/>
      <c r="E18" s="20"/>
      <c r="F18" s="20"/>
      <c r="G18" s="20"/>
    </row>
    <row r="19" spans="1:7" ht="15.75" customHeight="1">
      <c r="A19" s="16"/>
      <c r="B19" s="21"/>
      <c r="C19" s="19"/>
      <c r="D19" s="22"/>
      <c r="E19" s="20"/>
      <c r="F19" s="20"/>
      <c r="G19" s="20"/>
    </row>
    <row r="20" spans="1:7" ht="15.75" customHeight="1">
      <c r="A20" s="16"/>
      <c r="B20" s="21"/>
      <c r="C20" s="19"/>
      <c r="D20" s="22"/>
      <c r="E20" s="20"/>
      <c r="F20" s="20"/>
      <c r="G20" s="20"/>
    </row>
    <row r="21" spans="1:7" ht="15.75" customHeight="1">
      <c r="A21" s="16"/>
      <c r="B21" s="21"/>
      <c r="C21" s="19"/>
      <c r="D21" s="22"/>
      <c r="E21" s="20"/>
      <c r="F21" s="20"/>
      <c r="G21" s="20"/>
    </row>
    <row r="22" spans="1:7" ht="15.75" customHeight="1">
      <c r="A22" s="16"/>
      <c r="B22" s="21"/>
      <c r="C22" s="19"/>
      <c r="D22" s="22"/>
      <c r="E22" s="20"/>
      <c r="F22" s="20"/>
      <c r="G22" s="20"/>
    </row>
    <row r="23" spans="1:7" ht="15.75" customHeight="1">
      <c r="A23" s="16"/>
      <c r="B23" s="21"/>
      <c r="C23" s="19"/>
      <c r="D23" s="22"/>
      <c r="E23" s="20"/>
      <c r="F23" s="20"/>
      <c r="G23" s="20"/>
    </row>
    <row r="24" spans="1:7" ht="15.75" customHeight="1">
      <c r="A24" s="16"/>
      <c r="B24" s="21"/>
      <c r="C24" s="19"/>
      <c r="D24" s="22"/>
      <c r="E24" s="20"/>
      <c r="F24" s="20"/>
      <c r="G24" s="20"/>
    </row>
    <row r="25" spans="1:7" ht="15.75" customHeight="1">
      <c r="A25" s="16"/>
      <c r="B25" s="21"/>
      <c r="C25" s="19"/>
      <c r="D25" s="22"/>
      <c r="E25" s="20"/>
      <c r="F25" s="20"/>
      <c r="G25" s="20"/>
    </row>
    <row r="26" spans="1:7" ht="15.75" customHeight="1">
      <c r="A26" s="16"/>
      <c r="B26" s="21"/>
      <c r="C26" s="19"/>
      <c r="D26" s="22"/>
      <c r="E26" s="20"/>
      <c r="F26" s="20"/>
      <c r="G26" s="20"/>
    </row>
    <row r="27" spans="1:7" ht="15.75" customHeight="1">
      <c r="A27" s="16"/>
      <c r="B27" s="21"/>
      <c r="C27" s="19"/>
      <c r="D27" s="22"/>
      <c r="E27" s="20"/>
      <c r="F27" s="20"/>
      <c r="G27" s="20"/>
    </row>
    <row r="28" spans="1:7" ht="15.75" customHeight="1">
      <c r="A28" s="1109" t="s">
        <v>389</v>
      </c>
      <c r="B28" s="1110"/>
      <c r="C28" s="19">
        <f>SUM(C7:C27)</f>
        <v>0</v>
      </c>
      <c r="D28" s="22">
        <f>SUM(D7:D27)</f>
        <v>0</v>
      </c>
      <c r="E28" s="20">
        <f>SUM(E7:E27)</f>
        <v>0</v>
      </c>
      <c r="F28" s="20">
        <f>SUM(F7:F27)</f>
        <v>0</v>
      </c>
      <c r="G28" s="20" t="str">
        <f>IF(D28=0,"",F28/D28*100)</f>
        <v/>
      </c>
    </row>
    <row r="29" spans="1:7" ht="15.75" customHeight="1">
      <c r="A29" s="24" t="str">
        <f>封面!D11&amp;封面!F11</f>
        <v>资产清查单位填报人：赵翠</v>
      </c>
      <c r="E29" s="11"/>
    </row>
    <row r="30" spans="1:7"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G2"/>
    <mergeCell ref="A3:G3"/>
    <mergeCell ref="A28:B28"/>
  </mergeCells>
  <phoneticPr fontId="14" type="noConversion"/>
  <hyperlinks>
    <hyperlink ref="A1" location="索引目录!D9" display="返回索引页"/>
    <hyperlink ref="B1" location="'3-流动汇总'!B7"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0"/>
  <sheetViews>
    <sheetView workbookViewId="0">
      <selection activeCell="H29" sqref="H29"/>
    </sheetView>
  </sheetViews>
  <sheetFormatPr defaultColWidth="9" defaultRowHeight="15.75" customHeight="1" outlineLevelCol="1"/>
  <cols>
    <col min="1" max="1" width="5.83203125" style="3" customWidth="1"/>
    <col min="2" max="2" width="19.08203125" style="3" customWidth="1"/>
    <col min="3" max="3" width="13.08203125" style="3" customWidth="1"/>
    <col min="4" max="4" width="11.5" style="3" customWidth="1"/>
    <col min="5" max="5" width="7.33203125" style="3" customWidth="1"/>
    <col min="6" max="6" width="9.33203125" style="3" bestFit="1" customWidth="1"/>
    <col min="7" max="7" width="13.25" style="3" hidden="1" customWidth="1" outlineLevel="1"/>
    <col min="8" max="8" width="13.08203125" style="3" bestFit="1" customWidth="1" collapsed="1"/>
    <col min="9" max="9" width="12.83203125" style="3" customWidth="1"/>
    <col min="10" max="11" width="14.83203125" style="3" customWidth="1"/>
    <col min="12" max="12" width="12.83203125" style="3" customWidth="1"/>
    <col min="13" max="16384" width="9" style="3"/>
  </cols>
  <sheetData>
    <row r="1" spans="1:12" ht="13">
      <c r="A1" s="128" t="s">
        <v>0</v>
      </c>
      <c r="B1" s="5" t="s">
        <v>303</v>
      </c>
      <c r="C1" s="6"/>
      <c r="D1" s="6"/>
      <c r="E1" s="6"/>
      <c r="F1" s="6"/>
      <c r="G1" s="6"/>
      <c r="H1" s="6"/>
      <c r="I1" s="6"/>
      <c r="J1" s="6"/>
      <c r="K1" s="6"/>
      <c r="L1" s="6"/>
    </row>
    <row r="2" spans="1:12" s="1" customFormat="1" ht="30" customHeight="1">
      <c r="A2" s="1106" t="s">
        <v>1014</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08"/>
      <c r="D3" s="1108"/>
      <c r="E3" s="1108"/>
      <c r="F3" s="1108"/>
      <c r="G3" s="1108"/>
      <c r="H3" s="1108"/>
      <c r="I3" s="1111"/>
      <c r="J3" s="1111"/>
      <c r="K3" s="1111"/>
      <c r="L3" s="1111"/>
    </row>
    <row r="4" spans="1:12" ht="14.15" customHeight="1">
      <c r="A4" s="8"/>
      <c r="B4" s="8"/>
      <c r="C4" s="8"/>
      <c r="D4" s="8"/>
      <c r="E4" s="8"/>
      <c r="F4" s="8"/>
      <c r="G4" s="8"/>
      <c r="H4" s="8"/>
      <c r="I4" s="9"/>
      <c r="J4" s="9"/>
      <c r="K4" s="9"/>
      <c r="L4" s="10" t="s">
        <v>390</v>
      </c>
    </row>
    <row r="5" spans="1:12" ht="15.75" customHeight="1">
      <c r="A5" s="11" t="str">
        <f>封面!D7&amp;封面!E7</f>
        <v>资产清查单位：和县飞雁城乡客运有限公司</v>
      </c>
      <c r="L5" s="12" t="s">
        <v>203</v>
      </c>
    </row>
    <row r="6" spans="1:12" s="2" customFormat="1" ht="15.75" customHeight="1">
      <c r="A6" s="13" t="s">
        <v>205</v>
      </c>
      <c r="B6" s="13" t="s">
        <v>391</v>
      </c>
      <c r="C6" s="13" t="s">
        <v>392</v>
      </c>
      <c r="D6" s="13" t="s">
        <v>393</v>
      </c>
      <c r="E6" s="13" t="s">
        <v>394</v>
      </c>
      <c r="F6" s="13" t="s">
        <v>395</v>
      </c>
      <c r="G6" s="14" t="s">
        <v>274</v>
      </c>
      <c r="H6" s="30" t="s">
        <v>275</v>
      </c>
      <c r="I6" s="13" t="s">
        <v>396</v>
      </c>
      <c r="J6" s="13" t="s">
        <v>276</v>
      </c>
      <c r="K6" s="112" t="s">
        <v>277</v>
      </c>
      <c r="L6" s="13" t="s">
        <v>305</v>
      </c>
    </row>
    <row r="7" spans="1:12" ht="15.75" customHeight="1">
      <c r="A7" s="16"/>
      <c r="B7" s="17"/>
      <c r="C7" s="16"/>
      <c r="D7" s="18"/>
      <c r="E7" s="33"/>
      <c r="F7" s="16"/>
      <c r="G7" s="19"/>
      <c r="H7" s="22"/>
      <c r="I7" s="20"/>
      <c r="J7" s="20"/>
      <c r="K7" s="20"/>
      <c r="L7" s="20" t="str">
        <f>IF(H7=0,"",(J7-H7)/H7*100)</f>
        <v/>
      </c>
    </row>
    <row r="8" spans="1:12" ht="15.75" customHeight="1">
      <c r="A8" s="16"/>
      <c r="B8" s="17"/>
      <c r="C8" s="16"/>
      <c r="D8" s="18"/>
      <c r="E8" s="33"/>
      <c r="F8" s="16"/>
      <c r="G8" s="19"/>
      <c r="H8" s="22"/>
      <c r="I8" s="20"/>
      <c r="J8" s="20"/>
      <c r="K8" s="20"/>
      <c r="L8" s="20" t="str">
        <f t="shared" ref="L8:L28" si="0">IF(H8=0,"",(J8-H8)/H8*100)</f>
        <v/>
      </c>
    </row>
    <row r="9" spans="1:12" ht="15.75" customHeight="1">
      <c r="A9" s="16"/>
      <c r="B9" s="17"/>
      <c r="C9" s="16"/>
      <c r="D9" s="18"/>
      <c r="E9" s="33"/>
      <c r="F9" s="16"/>
      <c r="G9" s="19"/>
      <c r="H9" s="22"/>
      <c r="I9" s="20"/>
      <c r="J9" s="20"/>
      <c r="K9" s="20"/>
      <c r="L9" s="20" t="str">
        <f t="shared" si="0"/>
        <v/>
      </c>
    </row>
    <row r="10" spans="1:12" ht="15.75" customHeight="1">
      <c r="A10" s="16"/>
      <c r="B10" s="17"/>
      <c r="C10" s="16"/>
      <c r="D10" s="18"/>
      <c r="E10" s="33"/>
      <c r="F10" s="16"/>
      <c r="G10" s="19"/>
      <c r="H10" s="22"/>
      <c r="I10" s="20"/>
      <c r="J10" s="20"/>
      <c r="K10" s="20"/>
      <c r="L10" s="20" t="str">
        <f t="shared" si="0"/>
        <v/>
      </c>
    </row>
    <row r="11" spans="1:12" ht="15.75" customHeight="1">
      <c r="A11" s="16"/>
      <c r="B11" s="17"/>
      <c r="C11" s="16"/>
      <c r="D11" s="18"/>
      <c r="E11" s="33"/>
      <c r="F11" s="16"/>
      <c r="G11" s="19" t="s">
        <v>397</v>
      </c>
      <c r="H11" s="22"/>
      <c r="I11" s="20"/>
      <c r="J11" s="20"/>
      <c r="K11" s="20"/>
      <c r="L11" s="20" t="str">
        <f t="shared" si="0"/>
        <v/>
      </c>
    </row>
    <row r="12" spans="1:12" ht="15.75" customHeight="1">
      <c r="A12" s="16"/>
      <c r="B12" s="17"/>
      <c r="C12" s="16"/>
      <c r="D12" s="18"/>
      <c r="E12" s="33"/>
      <c r="F12" s="16"/>
      <c r="G12" s="19"/>
      <c r="H12" s="22"/>
      <c r="I12" s="20"/>
      <c r="J12" s="20"/>
      <c r="K12" s="20"/>
      <c r="L12" s="20" t="str">
        <f t="shared" si="0"/>
        <v/>
      </c>
    </row>
    <row r="13" spans="1:12" ht="15.75" customHeight="1">
      <c r="A13" s="16"/>
      <c r="B13" s="17"/>
      <c r="C13" s="16"/>
      <c r="D13" s="18"/>
      <c r="E13" s="33"/>
      <c r="F13" s="16"/>
      <c r="G13" s="19"/>
      <c r="H13" s="22"/>
      <c r="I13" s="20"/>
      <c r="J13" s="20"/>
      <c r="K13" s="20"/>
      <c r="L13" s="20" t="str">
        <f t="shared" si="0"/>
        <v/>
      </c>
    </row>
    <row r="14" spans="1:12" ht="15.75" customHeight="1">
      <c r="A14" s="16"/>
      <c r="B14" s="17"/>
      <c r="C14" s="16"/>
      <c r="D14" s="18"/>
      <c r="E14" s="33"/>
      <c r="F14" s="16"/>
      <c r="G14" s="19"/>
      <c r="H14" s="22"/>
      <c r="I14" s="20"/>
      <c r="J14" s="20"/>
      <c r="K14" s="20"/>
      <c r="L14" s="20" t="str">
        <f t="shared" si="0"/>
        <v/>
      </c>
    </row>
    <row r="15" spans="1:12" ht="15.75" customHeight="1">
      <c r="A15" s="16"/>
      <c r="B15" s="17"/>
      <c r="C15" s="16"/>
      <c r="D15" s="18"/>
      <c r="E15" s="33"/>
      <c r="F15" s="16"/>
      <c r="G15" s="19"/>
      <c r="H15" s="22"/>
      <c r="I15" s="20"/>
      <c r="J15" s="20"/>
      <c r="K15" s="20"/>
      <c r="L15" s="20" t="str">
        <f t="shared" si="0"/>
        <v/>
      </c>
    </row>
    <row r="16" spans="1:12" ht="15.75" customHeight="1">
      <c r="A16" s="16"/>
      <c r="B16" s="17"/>
      <c r="C16" s="16"/>
      <c r="D16" s="18"/>
      <c r="E16" s="33"/>
      <c r="F16" s="16"/>
      <c r="G16" s="19"/>
      <c r="H16" s="22"/>
      <c r="I16" s="20"/>
      <c r="J16" s="20"/>
      <c r="K16" s="20"/>
      <c r="L16" s="20" t="str">
        <f t="shared" si="0"/>
        <v/>
      </c>
    </row>
    <row r="17" spans="1:12" ht="15.75" customHeight="1">
      <c r="A17" s="16"/>
      <c r="B17" s="17"/>
      <c r="C17" s="16"/>
      <c r="D17" s="18"/>
      <c r="E17" s="33"/>
      <c r="F17" s="16"/>
      <c r="G17" s="19"/>
      <c r="H17" s="22"/>
      <c r="I17" s="20"/>
      <c r="J17" s="20"/>
      <c r="K17" s="20"/>
      <c r="L17" s="20" t="str">
        <f t="shared" si="0"/>
        <v/>
      </c>
    </row>
    <row r="18" spans="1:12" ht="15.75" customHeight="1">
      <c r="A18" s="16"/>
      <c r="B18" s="17"/>
      <c r="C18" s="16"/>
      <c r="D18" s="18"/>
      <c r="E18" s="33"/>
      <c r="F18" s="16"/>
      <c r="G18" s="19"/>
      <c r="H18" s="22"/>
      <c r="I18" s="20"/>
      <c r="J18" s="20"/>
      <c r="K18" s="20"/>
      <c r="L18" s="20" t="str">
        <f t="shared" si="0"/>
        <v/>
      </c>
    </row>
    <row r="19" spans="1:12" ht="15.75" customHeight="1">
      <c r="A19" s="16"/>
      <c r="B19" s="17"/>
      <c r="C19" s="16"/>
      <c r="D19" s="18"/>
      <c r="E19" s="33"/>
      <c r="F19" s="16"/>
      <c r="G19" s="19"/>
      <c r="H19" s="22"/>
      <c r="I19" s="20"/>
      <c r="J19" s="20"/>
      <c r="K19" s="20"/>
      <c r="L19" s="20" t="str">
        <f t="shared" si="0"/>
        <v/>
      </c>
    </row>
    <row r="20" spans="1:12" ht="15.75" customHeight="1">
      <c r="A20" s="16"/>
      <c r="B20" s="17"/>
      <c r="C20" s="16"/>
      <c r="D20" s="18"/>
      <c r="E20" s="33"/>
      <c r="F20" s="16"/>
      <c r="G20" s="19"/>
      <c r="H20" s="22"/>
      <c r="I20" s="20"/>
      <c r="J20" s="20"/>
      <c r="K20" s="20"/>
      <c r="L20" s="20" t="str">
        <f t="shared" si="0"/>
        <v/>
      </c>
    </row>
    <row r="21" spans="1:12" ht="15.75" customHeight="1">
      <c r="A21" s="16"/>
      <c r="B21" s="17"/>
      <c r="C21" s="16"/>
      <c r="D21" s="18"/>
      <c r="E21" s="33"/>
      <c r="F21" s="16"/>
      <c r="G21" s="19"/>
      <c r="H21" s="22"/>
      <c r="I21" s="20"/>
      <c r="J21" s="20"/>
      <c r="K21" s="20"/>
      <c r="L21" s="20" t="str">
        <f t="shared" si="0"/>
        <v/>
      </c>
    </row>
    <row r="22" spans="1:12" ht="15.75" customHeight="1">
      <c r="A22" s="16"/>
      <c r="B22" s="17"/>
      <c r="C22" s="16"/>
      <c r="D22" s="18"/>
      <c r="E22" s="33"/>
      <c r="F22" s="16"/>
      <c r="G22" s="19"/>
      <c r="H22" s="22"/>
      <c r="I22" s="20"/>
      <c r="J22" s="20"/>
      <c r="K22" s="20"/>
      <c r="L22" s="20" t="str">
        <f t="shared" si="0"/>
        <v/>
      </c>
    </row>
    <row r="23" spans="1:12" ht="15.75" customHeight="1">
      <c r="A23" s="16"/>
      <c r="B23" s="17"/>
      <c r="C23" s="16"/>
      <c r="D23" s="18"/>
      <c r="E23" s="33"/>
      <c r="F23" s="16"/>
      <c r="G23" s="19"/>
      <c r="H23" s="22"/>
      <c r="I23" s="20"/>
      <c r="J23" s="20"/>
      <c r="K23" s="20"/>
      <c r="L23" s="20" t="str">
        <f t="shared" si="0"/>
        <v/>
      </c>
    </row>
    <row r="24" spans="1:12" ht="15.75" customHeight="1">
      <c r="A24" s="16"/>
      <c r="B24" s="17"/>
      <c r="C24" s="16"/>
      <c r="D24" s="18"/>
      <c r="E24" s="33"/>
      <c r="F24" s="16"/>
      <c r="G24" s="19"/>
      <c r="H24" s="22"/>
      <c r="I24" s="20"/>
      <c r="J24" s="20"/>
      <c r="K24" s="20"/>
      <c r="L24" s="20" t="str">
        <f t="shared" si="0"/>
        <v/>
      </c>
    </row>
    <row r="25" spans="1:12" ht="15.75" customHeight="1">
      <c r="A25" s="16"/>
      <c r="B25" s="17"/>
      <c r="C25" s="16"/>
      <c r="D25" s="18"/>
      <c r="E25" s="33"/>
      <c r="F25" s="16"/>
      <c r="G25" s="19"/>
      <c r="H25" s="22"/>
      <c r="I25" s="20"/>
      <c r="J25" s="20"/>
      <c r="K25" s="20"/>
      <c r="L25" s="20" t="str">
        <f t="shared" si="0"/>
        <v/>
      </c>
    </row>
    <row r="26" spans="1:12" ht="15.75" customHeight="1">
      <c r="A26" s="16"/>
      <c r="B26" s="17"/>
      <c r="C26" s="16"/>
      <c r="D26" s="18"/>
      <c r="E26" s="33"/>
      <c r="F26" s="16"/>
      <c r="G26" s="19"/>
      <c r="H26" s="22"/>
      <c r="I26" s="20"/>
      <c r="J26" s="20"/>
      <c r="K26" s="20"/>
      <c r="L26" s="20" t="str">
        <f t="shared" si="0"/>
        <v/>
      </c>
    </row>
    <row r="27" spans="1:12" ht="15.75" customHeight="1">
      <c r="A27" s="16"/>
      <c r="B27" s="17"/>
      <c r="C27" s="16"/>
      <c r="D27" s="18"/>
      <c r="E27" s="33"/>
      <c r="F27" s="16"/>
      <c r="G27" s="19"/>
      <c r="H27" s="22"/>
      <c r="I27" s="20"/>
      <c r="J27" s="20"/>
      <c r="K27" s="20"/>
      <c r="L27" s="20" t="str">
        <f t="shared" si="0"/>
        <v/>
      </c>
    </row>
    <row r="28" spans="1:12" ht="15.75" customHeight="1">
      <c r="A28" s="1112" t="s">
        <v>398</v>
      </c>
      <c r="B28" s="1113"/>
      <c r="C28" s="21"/>
      <c r="D28" s="18"/>
      <c r="E28" s="21"/>
      <c r="F28" s="21"/>
      <c r="G28" s="19">
        <f>SUM(G7:G27)</f>
        <v>0</v>
      </c>
      <c r="H28" s="22">
        <f>SUM(H7:H27)</f>
        <v>0</v>
      </c>
      <c r="I28" s="20"/>
      <c r="J28" s="20">
        <f>SUM(J7:J27)</f>
        <v>0</v>
      </c>
      <c r="K28" s="20">
        <f>J28-H28</f>
        <v>0</v>
      </c>
      <c r="L28" s="20" t="str">
        <f t="shared" si="0"/>
        <v/>
      </c>
    </row>
    <row r="29" spans="1:12" ht="15.75" customHeight="1">
      <c r="A29" s="24" t="str">
        <f>封面!D11&amp;封面!F11</f>
        <v>资产清查单位填报人：赵翠</v>
      </c>
      <c r="H29" s="11"/>
    </row>
    <row r="30" spans="1:12"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L2"/>
    <mergeCell ref="A3:L3"/>
    <mergeCell ref="A28:B28"/>
  </mergeCells>
  <phoneticPr fontId="14" type="noConversion"/>
  <hyperlinks>
    <hyperlink ref="A1" location="索引目录!E9" display="返回索引页"/>
    <hyperlink ref="B1" location="'3-2交易性金融资产汇总'!B6"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30"/>
  <sheetViews>
    <sheetView workbookViewId="0">
      <selection activeCell="H29" sqref="H29"/>
    </sheetView>
  </sheetViews>
  <sheetFormatPr defaultColWidth="9" defaultRowHeight="15.75" customHeight="1" outlineLevelCol="1"/>
  <cols>
    <col min="1" max="1" width="5.5" style="3" customWidth="1"/>
    <col min="2" max="2" width="24.33203125" style="3" customWidth="1"/>
    <col min="3" max="3" width="11.75" style="3" customWidth="1"/>
    <col min="4" max="4" width="11.08203125" style="3" customWidth="1"/>
    <col min="5" max="5" width="11.25" style="3" customWidth="1"/>
    <col min="6" max="6" width="9" style="3"/>
    <col min="7" max="7" width="17.58203125" style="3" hidden="1" customWidth="1" outlineLevel="1"/>
    <col min="8" max="8" width="17.58203125" style="3" customWidth="1" collapsed="1"/>
    <col min="9" max="10" width="17.58203125" style="3" customWidth="1"/>
    <col min="11" max="11" width="11.75" style="3" customWidth="1"/>
    <col min="12" max="16384" width="9" style="3"/>
  </cols>
  <sheetData>
    <row r="1" spans="1:11" ht="13">
      <c r="A1" s="128" t="s">
        <v>0</v>
      </c>
      <c r="B1" s="5" t="s">
        <v>303</v>
      </c>
      <c r="C1" s="6"/>
      <c r="D1" s="6"/>
      <c r="E1" s="6"/>
      <c r="F1" s="6"/>
      <c r="G1" s="6"/>
      <c r="H1" s="6"/>
      <c r="I1" s="6"/>
      <c r="J1" s="6"/>
      <c r="K1" s="6"/>
    </row>
    <row r="2" spans="1:11" s="1" customFormat="1" ht="30" customHeight="1">
      <c r="A2" s="1106" t="s">
        <v>1013</v>
      </c>
      <c r="B2" s="1107"/>
      <c r="C2" s="1107"/>
      <c r="D2" s="1107"/>
      <c r="E2" s="1107"/>
      <c r="F2" s="1107"/>
      <c r="G2" s="1107"/>
      <c r="H2" s="1107"/>
      <c r="I2" s="1107"/>
      <c r="J2" s="1107"/>
      <c r="K2" s="1107"/>
    </row>
    <row r="3" spans="1:11" ht="14.15" customHeight="1">
      <c r="A3" s="1108" t="str">
        <f>CONCATENATE(封面!D9,封面!F9,封面!G9,封面!H9,封面!I9,封面!J9,封面!K9)</f>
        <v>清查基准日：2025年8月31日</v>
      </c>
      <c r="B3" s="1108"/>
      <c r="C3" s="1108"/>
      <c r="D3" s="1108"/>
      <c r="E3" s="1108"/>
      <c r="F3" s="1108"/>
      <c r="G3" s="1108"/>
      <c r="H3" s="1108"/>
      <c r="I3" s="1111"/>
      <c r="J3" s="1111"/>
      <c r="K3" s="1111"/>
    </row>
    <row r="4" spans="1:11" ht="14.15" customHeight="1">
      <c r="A4" s="8"/>
      <c r="B4" s="8"/>
      <c r="C4" s="8"/>
      <c r="D4" s="8"/>
      <c r="E4" s="8"/>
      <c r="F4" s="8"/>
      <c r="G4" s="8"/>
      <c r="H4" s="8"/>
      <c r="I4" s="9"/>
      <c r="J4" s="9"/>
      <c r="K4" s="10" t="s">
        <v>399</v>
      </c>
    </row>
    <row r="5" spans="1:11" ht="15.75" customHeight="1">
      <c r="A5" s="11" t="str">
        <f>封面!D7&amp;封面!E7</f>
        <v>资产清查单位：和县飞雁城乡客运有限公司</v>
      </c>
      <c r="K5" s="12" t="s">
        <v>203</v>
      </c>
    </row>
    <row r="6" spans="1:11" s="2" customFormat="1" ht="15.75" customHeight="1">
      <c r="A6" s="13" t="s">
        <v>205</v>
      </c>
      <c r="B6" s="13" t="s">
        <v>391</v>
      </c>
      <c r="C6" s="13" t="s">
        <v>400</v>
      </c>
      <c r="D6" s="13" t="s">
        <v>401</v>
      </c>
      <c r="E6" s="13" t="s">
        <v>393</v>
      </c>
      <c r="F6" s="13" t="s">
        <v>402</v>
      </c>
      <c r="G6" s="14" t="s">
        <v>274</v>
      </c>
      <c r="H6" s="30" t="s">
        <v>275</v>
      </c>
      <c r="I6" s="13" t="s">
        <v>276</v>
      </c>
      <c r="J6" s="112" t="s">
        <v>277</v>
      </c>
      <c r="K6" s="13" t="s">
        <v>305</v>
      </c>
    </row>
    <row r="7" spans="1:11" ht="15.75" customHeight="1">
      <c r="A7" s="16"/>
      <c r="B7" s="17"/>
      <c r="C7" s="16"/>
      <c r="D7" s="18"/>
      <c r="E7" s="18"/>
      <c r="F7" s="16"/>
      <c r="G7" s="19"/>
      <c r="H7" s="22"/>
      <c r="I7" s="20"/>
      <c r="J7" s="20"/>
      <c r="K7" s="20" t="str">
        <f>IF(H7=0,"",(I7-H7)/H7*100)</f>
        <v/>
      </c>
    </row>
    <row r="8" spans="1:11" ht="15.75" customHeight="1">
      <c r="A8" s="16"/>
      <c r="B8" s="17"/>
      <c r="C8" s="16"/>
      <c r="D8" s="18"/>
      <c r="E8" s="18"/>
      <c r="F8" s="16"/>
      <c r="G8" s="19"/>
      <c r="H8" s="22"/>
      <c r="I8" s="20"/>
      <c r="J8" s="20"/>
      <c r="K8" s="20" t="str">
        <f t="shared" ref="K8:K28" si="0">IF(H8=0,"",(I8-H8)/H8*100)</f>
        <v/>
      </c>
    </row>
    <row r="9" spans="1:11" ht="15.75" customHeight="1">
      <c r="A9" s="16"/>
      <c r="B9" s="17"/>
      <c r="C9" s="16"/>
      <c r="D9" s="18"/>
      <c r="E9" s="18"/>
      <c r="F9" s="16"/>
      <c r="G9" s="19"/>
      <c r="H9" s="22"/>
      <c r="I9" s="20"/>
      <c r="J9" s="20"/>
      <c r="K9" s="20" t="str">
        <f t="shared" si="0"/>
        <v/>
      </c>
    </row>
    <row r="10" spans="1:11" ht="15.75" customHeight="1">
      <c r="A10" s="16"/>
      <c r="B10" s="17"/>
      <c r="C10" s="16"/>
      <c r="D10" s="18"/>
      <c r="E10" s="18"/>
      <c r="F10" s="16"/>
      <c r="G10" s="19"/>
      <c r="H10" s="22"/>
      <c r="I10" s="20"/>
      <c r="J10" s="20"/>
      <c r="K10" s="20" t="str">
        <f t="shared" si="0"/>
        <v/>
      </c>
    </row>
    <row r="11" spans="1:11" ht="15.75" customHeight="1">
      <c r="A11" s="16"/>
      <c r="B11" s="17"/>
      <c r="C11" s="16"/>
      <c r="D11" s="18"/>
      <c r="E11" s="18"/>
      <c r="F11" s="16"/>
      <c r="G11" s="19"/>
      <c r="H11" s="22"/>
      <c r="I11" s="20"/>
      <c r="J11" s="20"/>
      <c r="K11" s="20" t="str">
        <f t="shared" si="0"/>
        <v/>
      </c>
    </row>
    <row r="12" spans="1:11" ht="15.75" customHeight="1">
      <c r="A12" s="16"/>
      <c r="B12" s="17"/>
      <c r="C12" s="16"/>
      <c r="D12" s="18"/>
      <c r="E12" s="18"/>
      <c r="F12" s="16"/>
      <c r="G12" s="19"/>
      <c r="H12" s="22"/>
      <c r="I12" s="20"/>
      <c r="J12" s="20"/>
      <c r="K12" s="20" t="str">
        <f t="shared" si="0"/>
        <v/>
      </c>
    </row>
    <row r="13" spans="1:11" ht="15.75" customHeight="1">
      <c r="A13" s="16"/>
      <c r="B13" s="17"/>
      <c r="C13" s="16"/>
      <c r="D13" s="18"/>
      <c r="E13" s="18"/>
      <c r="F13" s="16"/>
      <c r="G13" s="19"/>
      <c r="H13" s="22"/>
      <c r="I13" s="20"/>
      <c r="J13" s="20"/>
      <c r="K13" s="20" t="str">
        <f t="shared" si="0"/>
        <v/>
      </c>
    </row>
    <row r="14" spans="1:11" ht="15.75" customHeight="1">
      <c r="A14" s="16"/>
      <c r="B14" s="17"/>
      <c r="C14" s="16"/>
      <c r="D14" s="18"/>
      <c r="E14" s="18"/>
      <c r="F14" s="16"/>
      <c r="G14" s="19"/>
      <c r="H14" s="22"/>
      <c r="I14" s="20"/>
      <c r="J14" s="20"/>
      <c r="K14" s="20" t="str">
        <f t="shared" si="0"/>
        <v/>
      </c>
    </row>
    <row r="15" spans="1:11" ht="15.75" customHeight="1">
      <c r="A15" s="16"/>
      <c r="B15" s="17"/>
      <c r="C15" s="16"/>
      <c r="D15" s="18"/>
      <c r="E15" s="18"/>
      <c r="F15" s="16"/>
      <c r="G15" s="19"/>
      <c r="H15" s="22"/>
      <c r="I15" s="20"/>
      <c r="J15" s="20"/>
      <c r="K15" s="20" t="str">
        <f t="shared" si="0"/>
        <v/>
      </c>
    </row>
    <row r="16" spans="1:11" ht="15.75" customHeight="1">
      <c r="A16" s="16"/>
      <c r="B16" s="17"/>
      <c r="C16" s="16"/>
      <c r="D16" s="18"/>
      <c r="E16" s="18"/>
      <c r="F16" s="16"/>
      <c r="G16" s="19"/>
      <c r="H16" s="22"/>
      <c r="I16" s="20"/>
      <c r="J16" s="20"/>
      <c r="K16" s="20" t="str">
        <f t="shared" si="0"/>
        <v/>
      </c>
    </row>
    <row r="17" spans="1:11" ht="15.75" customHeight="1">
      <c r="A17" s="16"/>
      <c r="B17" s="17"/>
      <c r="C17" s="16"/>
      <c r="D17" s="18"/>
      <c r="E17" s="18"/>
      <c r="F17" s="16"/>
      <c r="G17" s="19"/>
      <c r="H17" s="22"/>
      <c r="I17" s="20"/>
      <c r="J17" s="20"/>
      <c r="K17" s="20" t="str">
        <f t="shared" si="0"/>
        <v/>
      </c>
    </row>
    <row r="18" spans="1:11" ht="15.75" customHeight="1">
      <c r="A18" s="16"/>
      <c r="B18" s="17"/>
      <c r="C18" s="16"/>
      <c r="D18" s="18"/>
      <c r="E18" s="18"/>
      <c r="F18" s="16"/>
      <c r="G18" s="19"/>
      <c r="H18" s="22"/>
      <c r="I18" s="20"/>
      <c r="J18" s="20"/>
      <c r="K18" s="20" t="str">
        <f t="shared" si="0"/>
        <v/>
      </c>
    </row>
    <row r="19" spans="1:11" ht="15.75" customHeight="1">
      <c r="A19" s="16"/>
      <c r="B19" s="17"/>
      <c r="C19" s="16"/>
      <c r="D19" s="18"/>
      <c r="E19" s="18"/>
      <c r="F19" s="16"/>
      <c r="G19" s="19"/>
      <c r="H19" s="22"/>
      <c r="I19" s="20"/>
      <c r="J19" s="20"/>
      <c r="K19" s="20" t="str">
        <f t="shared" si="0"/>
        <v/>
      </c>
    </row>
    <row r="20" spans="1:11" ht="15.75" customHeight="1">
      <c r="A20" s="16"/>
      <c r="B20" s="17"/>
      <c r="C20" s="16"/>
      <c r="D20" s="18"/>
      <c r="E20" s="18"/>
      <c r="F20" s="16"/>
      <c r="G20" s="19"/>
      <c r="H20" s="22"/>
      <c r="I20" s="20"/>
      <c r="J20" s="20"/>
      <c r="K20" s="20" t="str">
        <f t="shared" si="0"/>
        <v/>
      </c>
    </row>
    <row r="21" spans="1:11" ht="15.75" customHeight="1">
      <c r="A21" s="16"/>
      <c r="B21" s="17"/>
      <c r="C21" s="16"/>
      <c r="D21" s="18"/>
      <c r="E21" s="18"/>
      <c r="F21" s="16"/>
      <c r="G21" s="19"/>
      <c r="H21" s="22"/>
      <c r="I21" s="20"/>
      <c r="J21" s="20"/>
      <c r="K21" s="20" t="str">
        <f t="shared" si="0"/>
        <v/>
      </c>
    </row>
    <row r="22" spans="1:11" ht="15.75" customHeight="1">
      <c r="A22" s="16"/>
      <c r="B22" s="17"/>
      <c r="C22" s="16"/>
      <c r="D22" s="18"/>
      <c r="E22" s="18"/>
      <c r="F22" s="16"/>
      <c r="G22" s="19"/>
      <c r="H22" s="22"/>
      <c r="I22" s="20"/>
      <c r="J22" s="20"/>
      <c r="K22" s="20" t="str">
        <f t="shared" si="0"/>
        <v/>
      </c>
    </row>
    <row r="23" spans="1:11" ht="15.75" customHeight="1">
      <c r="A23" s="16"/>
      <c r="B23" s="17"/>
      <c r="C23" s="16"/>
      <c r="D23" s="18"/>
      <c r="E23" s="18"/>
      <c r="F23" s="16"/>
      <c r="G23" s="19"/>
      <c r="H23" s="22"/>
      <c r="I23" s="20"/>
      <c r="J23" s="20"/>
      <c r="K23" s="20" t="str">
        <f t="shared" si="0"/>
        <v/>
      </c>
    </row>
    <row r="24" spans="1:11" ht="15.75" customHeight="1">
      <c r="A24" s="16"/>
      <c r="B24" s="17"/>
      <c r="C24" s="16"/>
      <c r="D24" s="18"/>
      <c r="E24" s="18"/>
      <c r="F24" s="16"/>
      <c r="G24" s="19"/>
      <c r="H24" s="22"/>
      <c r="I24" s="20"/>
      <c r="J24" s="20"/>
      <c r="K24" s="20" t="str">
        <f t="shared" si="0"/>
        <v/>
      </c>
    </row>
    <row r="25" spans="1:11" ht="15.75" customHeight="1">
      <c r="A25" s="16"/>
      <c r="B25" s="17"/>
      <c r="C25" s="16"/>
      <c r="D25" s="18"/>
      <c r="E25" s="18"/>
      <c r="F25" s="16"/>
      <c r="G25" s="19"/>
      <c r="H25" s="22"/>
      <c r="I25" s="20"/>
      <c r="J25" s="20"/>
      <c r="K25" s="20" t="str">
        <f t="shared" si="0"/>
        <v/>
      </c>
    </row>
    <row r="26" spans="1:11" ht="15.75" customHeight="1">
      <c r="A26" s="16"/>
      <c r="B26" s="17"/>
      <c r="C26" s="16"/>
      <c r="D26" s="18"/>
      <c r="E26" s="18"/>
      <c r="F26" s="16"/>
      <c r="G26" s="19"/>
      <c r="H26" s="22"/>
      <c r="I26" s="20"/>
      <c r="J26" s="20"/>
      <c r="K26" s="20" t="str">
        <f t="shared" si="0"/>
        <v/>
      </c>
    </row>
    <row r="27" spans="1:11" ht="15.75" customHeight="1">
      <c r="A27" s="16"/>
      <c r="B27" s="17"/>
      <c r="C27" s="16"/>
      <c r="D27" s="18"/>
      <c r="E27" s="18"/>
      <c r="F27" s="16"/>
      <c r="G27" s="19"/>
      <c r="H27" s="22"/>
      <c r="I27" s="20"/>
      <c r="J27" s="20"/>
      <c r="K27" s="20" t="str">
        <f t="shared" si="0"/>
        <v/>
      </c>
    </row>
    <row r="28" spans="1:11" ht="15.75" customHeight="1">
      <c r="A28" s="1112" t="s">
        <v>398</v>
      </c>
      <c r="B28" s="1113"/>
      <c r="C28" s="21"/>
      <c r="D28" s="18"/>
      <c r="E28" s="18"/>
      <c r="F28" s="21"/>
      <c r="G28" s="19">
        <f>SUM(G7:G27)</f>
        <v>0</v>
      </c>
      <c r="H28" s="22">
        <f>SUM(H7:H27)</f>
        <v>0</v>
      </c>
      <c r="I28" s="20">
        <f>SUM(I7:I27)</f>
        <v>0</v>
      </c>
      <c r="J28" s="20">
        <f>I28-H28</f>
        <v>0</v>
      </c>
      <c r="K28" s="20" t="str">
        <f t="shared" si="0"/>
        <v/>
      </c>
    </row>
    <row r="29" spans="1:11" ht="15.75" customHeight="1">
      <c r="A29" s="24" t="str">
        <f>封面!D11&amp;封面!F11</f>
        <v>资产清查单位填报人：赵翠</v>
      </c>
      <c r="H29" s="11"/>
    </row>
    <row r="30" spans="1:11"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K2"/>
    <mergeCell ref="A3:K3"/>
    <mergeCell ref="A28:B28"/>
  </mergeCells>
  <phoneticPr fontId="14" type="noConversion"/>
  <hyperlinks>
    <hyperlink ref="A1" location="索引目录!E10" display="返回索引页"/>
    <hyperlink ref="B1" location="'3-2交易性金融资产汇总'!B7"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0"/>
  <sheetViews>
    <sheetView workbookViewId="0">
      <pane xSplit="1" ySplit="6" topLeftCell="B7" activePane="bottomRight" state="frozen"/>
      <selection pane="topRight"/>
      <selection pane="bottomLeft"/>
      <selection pane="bottomRight"/>
    </sheetView>
  </sheetViews>
  <sheetFormatPr defaultColWidth="9" defaultRowHeight="15.75" customHeight="1" outlineLevelCol="1"/>
  <cols>
    <col min="1" max="1" width="5.83203125" style="3" customWidth="1"/>
    <col min="2" max="2" width="18.58203125" style="3" customWidth="1"/>
    <col min="3" max="3" width="13.75" style="3" customWidth="1"/>
    <col min="4" max="4" width="7.25" style="3" customWidth="1"/>
    <col min="5" max="5" width="9.75" style="3" customWidth="1"/>
    <col min="6" max="6" width="11.33203125" style="3" customWidth="1"/>
    <col min="7" max="7" width="13.25" style="3" hidden="1" customWidth="1" outlineLevel="1"/>
    <col min="8" max="8" width="15.5" style="3" customWidth="1" collapsed="1"/>
    <col min="9" max="9" width="12.83203125" style="3" customWidth="1"/>
    <col min="10" max="11" width="14.83203125" style="3" customWidth="1"/>
    <col min="12" max="12" width="10.08203125" style="3" customWidth="1"/>
    <col min="13" max="16384" width="9" style="3"/>
  </cols>
  <sheetData>
    <row r="1" spans="1:12" ht="13">
      <c r="A1" s="128" t="s">
        <v>0</v>
      </c>
      <c r="B1" s="5" t="s">
        <v>303</v>
      </c>
      <c r="C1" s="6"/>
      <c r="D1" s="6"/>
      <c r="E1" s="6"/>
      <c r="F1" s="6"/>
      <c r="G1" s="6"/>
      <c r="H1" s="6"/>
      <c r="I1" s="6"/>
      <c r="J1" s="6"/>
      <c r="K1" s="6"/>
      <c r="L1" s="6"/>
    </row>
    <row r="2" spans="1:12" s="1" customFormat="1" ht="30" customHeight="1">
      <c r="A2" s="1106" t="s">
        <v>1012</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08"/>
      <c r="D3" s="1108"/>
      <c r="E3" s="1108"/>
      <c r="F3" s="1108"/>
      <c r="G3" s="1108"/>
      <c r="H3" s="1108"/>
      <c r="I3" s="1111"/>
      <c r="J3" s="1111"/>
      <c r="K3" s="1111"/>
      <c r="L3" s="1111"/>
    </row>
    <row r="4" spans="1:12" ht="14.15" customHeight="1">
      <c r="A4" s="8"/>
      <c r="B4" s="8"/>
      <c r="C4" s="8"/>
      <c r="D4" s="8"/>
      <c r="E4" s="8"/>
      <c r="F4" s="8"/>
      <c r="G4" s="8"/>
      <c r="H4" s="8"/>
      <c r="I4" s="9"/>
      <c r="J4" s="9"/>
      <c r="K4" s="9"/>
      <c r="L4" s="10" t="s">
        <v>403</v>
      </c>
    </row>
    <row r="5" spans="1:12" ht="15.75" customHeight="1">
      <c r="A5" s="11" t="str">
        <f>封面!D7&amp;封面!E7</f>
        <v>资产清查单位：和县飞雁城乡客运有限公司</v>
      </c>
      <c r="L5" s="12" t="s">
        <v>203</v>
      </c>
    </row>
    <row r="6" spans="1:12" s="2" customFormat="1" ht="15.75" customHeight="1">
      <c r="A6" s="13" t="s">
        <v>205</v>
      </c>
      <c r="B6" s="13" t="s">
        <v>404</v>
      </c>
      <c r="C6" s="13" t="s">
        <v>405</v>
      </c>
      <c r="D6" s="13" t="s">
        <v>406</v>
      </c>
      <c r="E6" s="13" t="s">
        <v>393</v>
      </c>
      <c r="F6" s="13" t="s">
        <v>407</v>
      </c>
      <c r="G6" s="14" t="s">
        <v>274</v>
      </c>
      <c r="H6" s="30" t="s">
        <v>275</v>
      </c>
      <c r="I6" s="13" t="s">
        <v>408</v>
      </c>
      <c r="J6" s="13" t="s">
        <v>276</v>
      </c>
      <c r="K6" s="112" t="s">
        <v>277</v>
      </c>
      <c r="L6" s="13" t="s">
        <v>305</v>
      </c>
    </row>
    <row r="7" spans="1:12" ht="15.75" customHeight="1">
      <c r="A7" s="16"/>
      <c r="B7" s="17"/>
      <c r="C7" s="16"/>
      <c r="D7" s="18"/>
      <c r="E7" s="18"/>
      <c r="F7" s="16"/>
      <c r="G7" s="19"/>
      <c r="H7" s="22"/>
      <c r="I7" s="20"/>
      <c r="J7" s="20"/>
      <c r="K7" s="20"/>
      <c r="L7" s="20" t="str">
        <f>IF(H7=0,"",(J7-H7)/H7*100)</f>
        <v/>
      </c>
    </row>
    <row r="8" spans="1:12" ht="15.75" customHeight="1">
      <c r="A8" s="16"/>
      <c r="B8" s="17"/>
      <c r="C8" s="16"/>
      <c r="D8" s="18"/>
      <c r="E8" s="33"/>
      <c r="F8" s="16"/>
      <c r="G8" s="19"/>
      <c r="H8" s="22"/>
      <c r="I8" s="20"/>
      <c r="J8" s="20"/>
      <c r="K8" s="20"/>
      <c r="L8" s="20" t="str">
        <f t="shared" ref="L8:L28" si="0">IF(H8=0,"",(J8-H8)/H8*100)</f>
        <v/>
      </c>
    </row>
    <row r="9" spans="1:12" ht="15.75" customHeight="1">
      <c r="A9" s="16"/>
      <c r="B9" s="17"/>
      <c r="C9" s="16"/>
      <c r="D9" s="18"/>
      <c r="E9" s="33"/>
      <c r="F9" s="16"/>
      <c r="G9" s="19"/>
      <c r="H9" s="22"/>
      <c r="I9" s="20"/>
      <c r="J9" s="20"/>
      <c r="K9" s="20"/>
      <c r="L9" s="20" t="str">
        <f t="shared" si="0"/>
        <v/>
      </c>
    </row>
    <row r="10" spans="1:12" ht="15.75" customHeight="1">
      <c r="A10" s="16"/>
      <c r="B10" s="17"/>
      <c r="C10" s="16"/>
      <c r="D10" s="18"/>
      <c r="E10" s="33"/>
      <c r="F10" s="16"/>
      <c r="G10" s="19"/>
      <c r="H10" s="22"/>
      <c r="I10" s="20"/>
      <c r="J10" s="20"/>
      <c r="K10" s="20"/>
      <c r="L10" s="20" t="str">
        <f t="shared" si="0"/>
        <v/>
      </c>
    </row>
    <row r="11" spans="1:12" ht="15.75" customHeight="1">
      <c r="A11" s="16"/>
      <c r="B11" s="17"/>
      <c r="C11" s="16"/>
      <c r="D11" s="18"/>
      <c r="E11" s="33"/>
      <c r="F11" s="16"/>
      <c r="G11" s="19" t="s">
        <v>397</v>
      </c>
      <c r="H11" s="22"/>
      <c r="I11" s="20"/>
      <c r="J11" s="20"/>
      <c r="K11" s="20"/>
      <c r="L11" s="20" t="str">
        <f t="shared" si="0"/>
        <v/>
      </c>
    </row>
    <row r="12" spans="1:12" ht="15.75" customHeight="1">
      <c r="A12" s="16"/>
      <c r="B12" s="17"/>
      <c r="C12" s="16"/>
      <c r="D12" s="18"/>
      <c r="E12" s="33"/>
      <c r="F12" s="16"/>
      <c r="G12" s="19"/>
      <c r="H12" s="22"/>
      <c r="I12" s="20"/>
      <c r="J12" s="20"/>
      <c r="K12" s="20"/>
      <c r="L12" s="20" t="str">
        <f t="shared" si="0"/>
        <v/>
      </c>
    </row>
    <row r="13" spans="1:12" ht="15.75" customHeight="1">
      <c r="A13" s="16"/>
      <c r="B13" s="17"/>
      <c r="C13" s="16"/>
      <c r="D13" s="18"/>
      <c r="E13" s="33"/>
      <c r="F13" s="16"/>
      <c r="G13" s="19"/>
      <c r="H13" s="22"/>
      <c r="I13" s="20"/>
      <c r="J13" s="20"/>
      <c r="K13" s="20"/>
      <c r="L13" s="20" t="str">
        <f t="shared" si="0"/>
        <v/>
      </c>
    </row>
    <row r="14" spans="1:12" ht="15.75" customHeight="1">
      <c r="A14" s="16"/>
      <c r="B14" s="17"/>
      <c r="C14" s="16"/>
      <c r="D14" s="18"/>
      <c r="E14" s="33"/>
      <c r="F14" s="16"/>
      <c r="G14" s="19"/>
      <c r="H14" s="22"/>
      <c r="I14" s="20"/>
      <c r="J14" s="20"/>
      <c r="K14" s="20"/>
      <c r="L14" s="20" t="str">
        <f t="shared" si="0"/>
        <v/>
      </c>
    </row>
    <row r="15" spans="1:12" ht="15.75" customHeight="1">
      <c r="A15" s="16"/>
      <c r="B15" s="17"/>
      <c r="C15" s="16"/>
      <c r="D15" s="18"/>
      <c r="E15" s="33"/>
      <c r="F15" s="16"/>
      <c r="G15" s="19"/>
      <c r="H15" s="22"/>
      <c r="I15" s="20"/>
      <c r="J15" s="20"/>
      <c r="K15" s="20"/>
      <c r="L15" s="20" t="str">
        <f t="shared" si="0"/>
        <v/>
      </c>
    </row>
    <row r="16" spans="1:12" ht="15.75" customHeight="1">
      <c r="A16" s="16"/>
      <c r="B16" s="17"/>
      <c r="C16" s="16"/>
      <c r="D16" s="18"/>
      <c r="E16" s="33"/>
      <c r="F16" s="16"/>
      <c r="G16" s="19"/>
      <c r="H16" s="22"/>
      <c r="I16" s="20"/>
      <c r="J16" s="20"/>
      <c r="K16" s="20"/>
      <c r="L16" s="20" t="str">
        <f t="shared" si="0"/>
        <v/>
      </c>
    </row>
    <row r="17" spans="1:12" ht="15.75" customHeight="1">
      <c r="A17" s="16"/>
      <c r="B17" s="17"/>
      <c r="C17" s="16"/>
      <c r="D17" s="18"/>
      <c r="E17" s="33"/>
      <c r="F17" s="16"/>
      <c r="G17" s="19"/>
      <c r="H17" s="22"/>
      <c r="I17" s="20"/>
      <c r="J17" s="20"/>
      <c r="K17" s="20"/>
      <c r="L17" s="20" t="str">
        <f t="shared" si="0"/>
        <v/>
      </c>
    </row>
    <row r="18" spans="1:12" ht="15.75" customHeight="1">
      <c r="A18" s="16"/>
      <c r="B18" s="17"/>
      <c r="C18" s="16"/>
      <c r="D18" s="18"/>
      <c r="E18" s="33"/>
      <c r="F18" s="16"/>
      <c r="G18" s="19"/>
      <c r="H18" s="22"/>
      <c r="I18" s="20"/>
      <c r="J18" s="20"/>
      <c r="K18" s="20"/>
      <c r="L18" s="20" t="str">
        <f t="shared" si="0"/>
        <v/>
      </c>
    </row>
    <row r="19" spans="1:12" ht="15.75" customHeight="1">
      <c r="A19" s="16"/>
      <c r="B19" s="17"/>
      <c r="C19" s="16"/>
      <c r="D19" s="18"/>
      <c r="E19" s="33"/>
      <c r="F19" s="16"/>
      <c r="G19" s="19"/>
      <c r="H19" s="22"/>
      <c r="I19" s="20"/>
      <c r="J19" s="20"/>
      <c r="K19" s="20"/>
      <c r="L19" s="20" t="str">
        <f t="shared" si="0"/>
        <v/>
      </c>
    </row>
    <row r="20" spans="1:12" ht="15.75" customHeight="1">
      <c r="A20" s="16"/>
      <c r="B20" s="17"/>
      <c r="C20" s="16"/>
      <c r="D20" s="18"/>
      <c r="E20" s="33"/>
      <c r="F20" s="16"/>
      <c r="G20" s="19"/>
      <c r="H20" s="22"/>
      <c r="I20" s="20"/>
      <c r="J20" s="20"/>
      <c r="K20" s="20"/>
      <c r="L20" s="20" t="str">
        <f t="shared" si="0"/>
        <v/>
      </c>
    </row>
    <row r="21" spans="1:12" ht="15.75" customHeight="1">
      <c r="A21" s="16"/>
      <c r="B21" s="17"/>
      <c r="C21" s="16"/>
      <c r="D21" s="18"/>
      <c r="E21" s="33"/>
      <c r="F21" s="16"/>
      <c r="G21" s="19"/>
      <c r="H21" s="22"/>
      <c r="I21" s="20"/>
      <c r="J21" s="20"/>
      <c r="K21" s="20"/>
      <c r="L21" s="20" t="str">
        <f t="shared" si="0"/>
        <v/>
      </c>
    </row>
    <row r="22" spans="1:12" ht="15.75" customHeight="1">
      <c r="A22" s="16"/>
      <c r="B22" s="17"/>
      <c r="C22" s="16"/>
      <c r="D22" s="18"/>
      <c r="E22" s="33"/>
      <c r="F22" s="16"/>
      <c r="G22" s="19"/>
      <c r="H22" s="22"/>
      <c r="I22" s="20"/>
      <c r="J22" s="20"/>
      <c r="K22" s="20"/>
      <c r="L22" s="20" t="str">
        <f t="shared" si="0"/>
        <v/>
      </c>
    </row>
    <row r="23" spans="1:12" ht="15.75" customHeight="1">
      <c r="A23" s="16"/>
      <c r="B23" s="17"/>
      <c r="C23" s="16"/>
      <c r="D23" s="18"/>
      <c r="E23" s="33"/>
      <c r="F23" s="16"/>
      <c r="G23" s="19"/>
      <c r="H23" s="22"/>
      <c r="I23" s="20"/>
      <c r="J23" s="20"/>
      <c r="K23" s="20"/>
      <c r="L23" s="20" t="str">
        <f t="shared" si="0"/>
        <v/>
      </c>
    </row>
    <row r="24" spans="1:12" ht="15.75" customHeight="1">
      <c r="A24" s="16"/>
      <c r="B24" s="17"/>
      <c r="C24" s="16"/>
      <c r="D24" s="18"/>
      <c r="E24" s="33"/>
      <c r="F24" s="16"/>
      <c r="G24" s="19"/>
      <c r="H24" s="22"/>
      <c r="I24" s="20"/>
      <c r="J24" s="20"/>
      <c r="K24" s="20"/>
      <c r="L24" s="20" t="str">
        <f t="shared" si="0"/>
        <v/>
      </c>
    </row>
    <row r="25" spans="1:12" ht="15.75" customHeight="1">
      <c r="A25" s="16"/>
      <c r="B25" s="17"/>
      <c r="C25" s="16"/>
      <c r="D25" s="18"/>
      <c r="E25" s="33"/>
      <c r="F25" s="16"/>
      <c r="G25" s="19"/>
      <c r="H25" s="22"/>
      <c r="I25" s="20"/>
      <c r="J25" s="20"/>
      <c r="K25" s="20"/>
      <c r="L25" s="20" t="str">
        <f t="shared" si="0"/>
        <v/>
      </c>
    </row>
    <row r="26" spans="1:12" ht="15.75" customHeight="1">
      <c r="A26" s="16"/>
      <c r="B26" s="17"/>
      <c r="C26" s="16"/>
      <c r="D26" s="18"/>
      <c r="E26" s="33"/>
      <c r="F26" s="16"/>
      <c r="G26" s="19"/>
      <c r="H26" s="22"/>
      <c r="I26" s="20"/>
      <c r="J26" s="20"/>
      <c r="K26" s="20"/>
      <c r="L26" s="20" t="str">
        <f t="shared" si="0"/>
        <v/>
      </c>
    </row>
    <row r="27" spans="1:12" ht="15.75" customHeight="1">
      <c r="A27" s="16"/>
      <c r="B27" s="17"/>
      <c r="C27" s="16"/>
      <c r="D27" s="18"/>
      <c r="E27" s="33"/>
      <c r="F27" s="16"/>
      <c r="G27" s="19"/>
      <c r="H27" s="22"/>
      <c r="I27" s="20"/>
      <c r="J27" s="20"/>
      <c r="K27" s="20"/>
      <c r="L27" s="20" t="str">
        <f t="shared" si="0"/>
        <v/>
      </c>
    </row>
    <row r="28" spans="1:12" ht="15.75" customHeight="1">
      <c r="A28" s="1112" t="s">
        <v>398</v>
      </c>
      <c r="B28" s="1113"/>
      <c r="C28" s="21"/>
      <c r="D28" s="18"/>
      <c r="E28" s="21"/>
      <c r="F28" s="21"/>
      <c r="G28" s="19">
        <f>SUM(G7:G27)</f>
        <v>0</v>
      </c>
      <c r="H28" s="22">
        <f>SUM(H7:H27)</f>
        <v>0</v>
      </c>
      <c r="I28" s="20"/>
      <c r="J28" s="20">
        <f>SUM(J7:J27)</f>
        <v>0</v>
      </c>
      <c r="K28" s="20">
        <f>J28-H28</f>
        <v>0</v>
      </c>
      <c r="L28" s="20" t="str">
        <f t="shared" si="0"/>
        <v/>
      </c>
    </row>
    <row r="29" spans="1:12" ht="15.75" customHeight="1">
      <c r="A29" s="24" t="str">
        <f>封面!D11&amp;封面!F11</f>
        <v>资产清查单位填报人：赵翠</v>
      </c>
      <c r="H29" s="11"/>
    </row>
    <row r="30" spans="1:12"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L2"/>
    <mergeCell ref="A3:L3"/>
    <mergeCell ref="A28:B28"/>
  </mergeCells>
  <phoneticPr fontId="14" type="noConversion"/>
  <hyperlinks>
    <hyperlink ref="B1" location="'3-2交易性金融资产汇总'!B8" display="返回"/>
    <hyperlink ref="A1" location="索引目录!E11" display="返回索引页"/>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30"/>
  <sheetViews>
    <sheetView workbookViewId="0"/>
  </sheetViews>
  <sheetFormatPr defaultColWidth="9" defaultRowHeight="15.75" customHeight="1" outlineLevelCol="1"/>
  <cols>
    <col min="1" max="1" width="5.25" style="3" customWidth="1"/>
    <col min="2" max="2" width="21.58203125" style="3" customWidth="1"/>
    <col min="3" max="4" width="10.33203125" style="3" customWidth="1"/>
    <col min="5" max="5" width="9.25" style="3" bestFit="1" customWidth="1"/>
    <col min="6" max="6" width="15.75" style="284" customWidth="1" outlineLevel="1"/>
    <col min="7" max="8" width="15.75" style="284" customWidth="1"/>
    <col min="9" max="9" width="10.5" style="284" customWidth="1"/>
    <col min="10" max="10" width="10.08203125" style="284" customWidth="1"/>
    <col min="11" max="11" width="16.58203125" style="3" customWidth="1"/>
    <col min="12" max="16384" width="9" style="3"/>
  </cols>
  <sheetData>
    <row r="1" spans="1:11" ht="13">
      <c r="A1" s="128" t="s">
        <v>0</v>
      </c>
      <c r="B1" s="5" t="s">
        <v>303</v>
      </c>
      <c r="C1" s="6"/>
      <c r="D1" s="6"/>
      <c r="E1" s="6"/>
      <c r="F1" s="6"/>
      <c r="G1" s="6"/>
      <c r="H1" s="6"/>
      <c r="I1" s="6"/>
      <c r="J1" s="6"/>
      <c r="K1" s="6"/>
    </row>
    <row r="2" spans="1:11" s="1" customFormat="1" ht="30" customHeight="1">
      <c r="A2" s="1106" t="s">
        <v>959</v>
      </c>
      <c r="B2" s="1107"/>
      <c r="C2" s="1107"/>
      <c r="D2" s="1107"/>
      <c r="E2" s="1107"/>
      <c r="F2" s="1107"/>
      <c r="G2" s="1107"/>
      <c r="H2" s="1107"/>
      <c r="I2" s="1107"/>
      <c r="J2" s="1107"/>
      <c r="K2" s="1107"/>
    </row>
    <row r="3" spans="1:11" ht="14.15" customHeight="1">
      <c r="A3" s="1108" t="str">
        <f>CONCATENATE(封面!D9,封面!F9,封面!G9,封面!H9,封面!I9,封面!J9,封面!K9)</f>
        <v>清查基准日：2025年8月31日</v>
      </c>
      <c r="B3" s="1108"/>
      <c r="C3" s="1108"/>
      <c r="D3" s="1108"/>
      <c r="E3" s="1108"/>
      <c r="F3" s="1108"/>
      <c r="G3" s="1108"/>
      <c r="H3" s="1111"/>
      <c r="I3" s="1111"/>
      <c r="J3" s="1111"/>
      <c r="K3" s="1111"/>
    </row>
    <row r="4" spans="1:11" ht="14.15" customHeight="1">
      <c r="A4" s="8"/>
      <c r="B4" s="8"/>
      <c r="C4" s="8"/>
      <c r="D4" s="8"/>
      <c r="E4" s="8"/>
      <c r="F4" s="8"/>
      <c r="G4" s="8"/>
      <c r="H4" s="9"/>
      <c r="I4" s="9"/>
      <c r="J4" s="9"/>
      <c r="K4" s="10" t="s">
        <v>409</v>
      </c>
    </row>
    <row r="5" spans="1:11" ht="15.75" customHeight="1">
      <c r="A5" s="11" t="str">
        <f>封面!D7&amp;封面!E7</f>
        <v>资产清查单位：和县飞雁城乡客运有限公司</v>
      </c>
      <c r="K5" s="12" t="s">
        <v>203</v>
      </c>
    </row>
    <row r="6" spans="1:11" s="2" customFormat="1" ht="15.75" customHeight="1">
      <c r="A6" s="13" t="s">
        <v>205</v>
      </c>
      <c r="B6" s="13" t="s">
        <v>410</v>
      </c>
      <c r="C6" s="13" t="s">
        <v>411</v>
      </c>
      <c r="D6" s="13" t="s">
        <v>412</v>
      </c>
      <c r="E6" s="13" t="s">
        <v>402</v>
      </c>
      <c r="F6" s="775" t="s">
        <v>274</v>
      </c>
      <c r="G6" s="30" t="s">
        <v>923</v>
      </c>
      <c r="H6" s="285" t="s">
        <v>925</v>
      </c>
      <c r="I6" s="112" t="s">
        <v>277</v>
      </c>
      <c r="J6" s="285" t="s">
        <v>305</v>
      </c>
      <c r="K6" s="13" t="s">
        <v>208</v>
      </c>
    </row>
    <row r="7" spans="1:11" ht="15.75" customHeight="1">
      <c r="A7" s="16">
        <v>1</v>
      </c>
      <c r="B7" s="83"/>
      <c r="C7" s="211"/>
      <c r="D7" s="211"/>
      <c r="E7" s="21"/>
      <c r="F7" s="22"/>
      <c r="G7" s="22"/>
      <c r="H7" s="20"/>
      <c r="I7" s="20"/>
      <c r="J7" s="20" t="str">
        <f>IF(G7=0,"",(H7-G7)/G7*100)</f>
        <v/>
      </c>
      <c r="K7" s="21"/>
    </row>
    <row r="8" spans="1:11" ht="15.75" customHeight="1">
      <c r="A8" s="16">
        <v>2</v>
      </c>
      <c r="B8" s="83"/>
      <c r="C8" s="211"/>
      <c r="D8" s="211"/>
      <c r="E8" s="21"/>
      <c r="F8" s="20"/>
      <c r="G8" s="20"/>
      <c r="H8" s="20"/>
      <c r="I8" s="20"/>
      <c r="J8" s="20" t="str">
        <f t="shared" ref="J8:J28" si="0">IF(G8=0,"",(H8-G8)/G8*100)</f>
        <v/>
      </c>
      <c r="K8" s="21"/>
    </row>
    <row r="9" spans="1:11" ht="15.75" customHeight="1">
      <c r="A9" s="771">
        <v>3</v>
      </c>
      <c r="B9" s="83"/>
      <c r="C9" s="211"/>
      <c r="D9" s="211"/>
      <c r="E9" s="21"/>
      <c r="F9" s="20"/>
      <c r="G9" s="20"/>
      <c r="H9" s="20"/>
      <c r="I9" s="20"/>
      <c r="J9" s="20" t="str">
        <f t="shared" si="0"/>
        <v/>
      </c>
      <c r="K9" s="21"/>
    </row>
    <row r="10" spans="1:11" ht="15.75" customHeight="1">
      <c r="A10" s="771">
        <v>4</v>
      </c>
      <c r="B10" s="83"/>
      <c r="C10" s="211"/>
      <c r="D10" s="211"/>
      <c r="E10" s="21"/>
      <c r="F10" s="20"/>
      <c r="G10" s="20"/>
      <c r="H10" s="20"/>
      <c r="I10" s="20"/>
      <c r="J10" s="20" t="str">
        <f t="shared" si="0"/>
        <v/>
      </c>
      <c r="K10" s="21"/>
    </row>
    <row r="11" spans="1:11" ht="15.75" customHeight="1">
      <c r="A11" s="771">
        <v>5</v>
      </c>
      <c r="B11" s="83"/>
      <c r="C11" s="211"/>
      <c r="D11" s="211"/>
      <c r="E11" s="21"/>
      <c r="F11" s="20"/>
      <c r="G11" s="20"/>
      <c r="H11" s="20"/>
      <c r="I11" s="20"/>
      <c r="J11" s="20" t="str">
        <f t="shared" si="0"/>
        <v/>
      </c>
      <c r="K11" s="21"/>
    </row>
    <row r="12" spans="1:11" ht="15.75" customHeight="1">
      <c r="A12" s="771">
        <v>6</v>
      </c>
      <c r="B12" s="83"/>
      <c r="C12" s="211"/>
      <c r="D12" s="211"/>
      <c r="E12" s="21"/>
      <c r="F12" s="20"/>
      <c r="G12" s="20"/>
      <c r="H12" s="20"/>
      <c r="I12" s="20"/>
      <c r="J12" s="20" t="str">
        <f t="shared" si="0"/>
        <v/>
      </c>
      <c r="K12" s="21"/>
    </row>
    <row r="13" spans="1:11" ht="15.75" customHeight="1">
      <c r="A13" s="771"/>
      <c r="B13" s="17"/>
      <c r="C13" s="211"/>
      <c r="D13" s="211"/>
      <c r="E13" s="21"/>
      <c r="F13" s="20"/>
      <c r="G13" s="22"/>
      <c r="H13" s="20"/>
      <c r="I13" s="20"/>
      <c r="J13" s="20" t="str">
        <f t="shared" si="0"/>
        <v/>
      </c>
      <c r="K13" s="21"/>
    </row>
    <row r="14" spans="1:11" ht="15.75" customHeight="1">
      <c r="A14" s="16"/>
      <c r="B14" s="17"/>
      <c r="C14" s="211"/>
      <c r="D14" s="211"/>
      <c r="E14" s="21"/>
      <c r="F14" s="20"/>
      <c r="G14" s="22"/>
      <c r="H14" s="20"/>
      <c r="I14" s="20"/>
      <c r="J14" s="20" t="str">
        <f t="shared" si="0"/>
        <v/>
      </c>
      <c r="K14" s="21"/>
    </row>
    <row r="15" spans="1:11" ht="15.75" customHeight="1">
      <c r="A15" s="16"/>
      <c r="B15" s="17"/>
      <c r="C15" s="211"/>
      <c r="D15" s="211"/>
      <c r="E15" s="21"/>
      <c r="F15" s="20"/>
      <c r="G15" s="22"/>
      <c r="H15" s="20"/>
      <c r="I15" s="20"/>
      <c r="J15" s="20" t="str">
        <f t="shared" si="0"/>
        <v/>
      </c>
      <c r="K15" s="21"/>
    </row>
    <row r="16" spans="1:11" ht="15.75" customHeight="1">
      <c r="A16" s="16"/>
      <c r="B16" s="17"/>
      <c r="C16" s="211"/>
      <c r="D16" s="211"/>
      <c r="E16" s="21"/>
      <c r="F16" s="20"/>
      <c r="G16" s="22"/>
      <c r="H16" s="20"/>
      <c r="I16" s="20"/>
      <c r="J16" s="20" t="str">
        <f t="shared" si="0"/>
        <v/>
      </c>
      <c r="K16" s="21"/>
    </row>
    <row r="17" spans="1:11" ht="15.75" customHeight="1">
      <c r="A17" s="16"/>
      <c r="B17" s="17"/>
      <c r="C17" s="18"/>
      <c r="D17" s="18"/>
      <c r="E17" s="21"/>
      <c r="F17" s="20"/>
      <c r="G17" s="22"/>
      <c r="H17" s="20"/>
      <c r="I17" s="20"/>
      <c r="J17" s="20" t="str">
        <f t="shared" si="0"/>
        <v/>
      </c>
      <c r="K17" s="21"/>
    </row>
    <row r="18" spans="1:11" ht="15.75" customHeight="1">
      <c r="A18" s="16"/>
      <c r="B18" s="17"/>
      <c r="C18" s="18"/>
      <c r="D18" s="18"/>
      <c r="E18" s="21"/>
      <c r="F18" s="20"/>
      <c r="G18" s="22"/>
      <c r="H18" s="20"/>
      <c r="I18" s="20"/>
      <c r="J18" s="20" t="str">
        <f t="shared" si="0"/>
        <v/>
      </c>
      <c r="K18" s="21"/>
    </row>
    <row r="19" spans="1:11" ht="15.75" customHeight="1">
      <c r="A19" s="16"/>
      <c r="B19" s="17"/>
      <c r="C19" s="18"/>
      <c r="D19" s="18"/>
      <c r="E19" s="21"/>
      <c r="F19" s="20"/>
      <c r="G19" s="22"/>
      <c r="H19" s="20"/>
      <c r="I19" s="20"/>
      <c r="J19" s="20" t="str">
        <f t="shared" si="0"/>
        <v/>
      </c>
      <c r="K19" s="21"/>
    </row>
    <row r="20" spans="1:11" ht="15.75" customHeight="1">
      <c r="A20" s="16"/>
      <c r="B20" s="17"/>
      <c r="C20" s="18"/>
      <c r="D20" s="18"/>
      <c r="E20" s="21"/>
      <c r="F20" s="20"/>
      <c r="G20" s="22"/>
      <c r="H20" s="20"/>
      <c r="I20" s="20"/>
      <c r="J20" s="20" t="str">
        <f t="shared" si="0"/>
        <v/>
      </c>
      <c r="K20" s="21"/>
    </row>
    <row r="21" spans="1:11" ht="15.75" customHeight="1">
      <c r="A21" s="16"/>
      <c r="B21" s="17"/>
      <c r="C21" s="18"/>
      <c r="D21" s="18"/>
      <c r="E21" s="21"/>
      <c r="F21" s="20"/>
      <c r="G21" s="22"/>
      <c r="H21" s="20"/>
      <c r="I21" s="20"/>
      <c r="J21" s="20" t="str">
        <f t="shared" si="0"/>
        <v/>
      </c>
      <c r="K21" s="21"/>
    </row>
    <row r="22" spans="1:11" ht="15.75" customHeight="1">
      <c r="A22" s="16"/>
      <c r="B22" s="17"/>
      <c r="C22" s="18"/>
      <c r="D22" s="18"/>
      <c r="E22" s="21"/>
      <c r="F22" s="20"/>
      <c r="G22" s="22"/>
      <c r="H22" s="20"/>
      <c r="I22" s="20"/>
      <c r="J22" s="20" t="str">
        <f t="shared" si="0"/>
        <v/>
      </c>
      <c r="K22" s="21"/>
    </row>
    <row r="23" spans="1:11" ht="15.75" customHeight="1">
      <c r="A23" s="16"/>
      <c r="B23" s="17"/>
      <c r="C23" s="18"/>
      <c r="D23" s="18"/>
      <c r="E23" s="21"/>
      <c r="F23" s="20"/>
      <c r="G23" s="22"/>
      <c r="H23" s="20"/>
      <c r="I23" s="20"/>
      <c r="J23" s="20" t="str">
        <f t="shared" si="0"/>
        <v/>
      </c>
      <c r="K23" s="21"/>
    </row>
    <row r="24" spans="1:11" ht="15.75" customHeight="1">
      <c r="A24" s="16"/>
      <c r="B24" s="17"/>
      <c r="C24" s="18"/>
      <c r="D24" s="18"/>
      <c r="E24" s="21"/>
      <c r="F24" s="20"/>
      <c r="G24" s="22"/>
      <c r="H24" s="20"/>
      <c r="I24" s="20"/>
      <c r="J24" s="20" t="str">
        <f t="shared" si="0"/>
        <v/>
      </c>
      <c r="K24" s="21"/>
    </row>
    <row r="25" spans="1:11" ht="15.75" customHeight="1">
      <c r="A25" s="16"/>
      <c r="B25" s="17"/>
      <c r="C25" s="18"/>
      <c r="D25" s="18"/>
      <c r="E25" s="21"/>
      <c r="F25" s="20"/>
      <c r="G25" s="22"/>
      <c r="H25" s="20"/>
      <c r="I25" s="20"/>
      <c r="J25" s="20" t="str">
        <f t="shared" si="0"/>
        <v/>
      </c>
      <c r="K25" s="21"/>
    </row>
    <row r="26" spans="1:11" ht="15.75" customHeight="1">
      <c r="A26" s="1112" t="s">
        <v>413</v>
      </c>
      <c r="B26" s="1113"/>
      <c r="C26" s="18"/>
      <c r="D26" s="18"/>
      <c r="E26" s="21"/>
      <c r="F26" s="20">
        <f>SUM(F7:F25)</f>
        <v>0</v>
      </c>
      <c r="G26" s="22">
        <f>SUM(G7:G25)</f>
        <v>0</v>
      </c>
      <c r="H26" s="20">
        <f>SUM(H7:H25)</f>
        <v>0</v>
      </c>
      <c r="I26" s="20">
        <f>H26-G26</f>
        <v>0</v>
      </c>
      <c r="J26" s="20" t="str">
        <f t="shared" si="0"/>
        <v/>
      </c>
      <c r="K26" s="21"/>
    </row>
    <row r="27" spans="1:11" ht="15.75" customHeight="1">
      <c r="A27" s="1112" t="s">
        <v>414</v>
      </c>
      <c r="B27" s="1113"/>
      <c r="C27" s="18"/>
      <c r="D27" s="18"/>
      <c r="E27" s="21"/>
      <c r="F27" s="20"/>
      <c r="G27" s="22"/>
      <c r="H27" s="20"/>
      <c r="I27" s="20">
        <f>H27-G27</f>
        <v>0</v>
      </c>
      <c r="J27" s="20" t="str">
        <f t="shared" si="0"/>
        <v/>
      </c>
      <c r="K27" s="21"/>
    </row>
    <row r="28" spans="1:11" ht="15.75" customHeight="1">
      <c r="A28" s="1112" t="s">
        <v>413</v>
      </c>
      <c r="B28" s="1113"/>
      <c r="C28" s="18"/>
      <c r="D28" s="18"/>
      <c r="E28" s="21"/>
      <c r="F28" s="20">
        <f>SUM(F7:F25)-F27</f>
        <v>0</v>
      </c>
      <c r="G28" s="22">
        <f>G26-G27</f>
        <v>0</v>
      </c>
      <c r="H28" s="20">
        <f>H26-H27</f>
        <v>0</v>
      </c>
      <c r="I28" s="20">
        <f>H28-G28</f>
        <v>0</v>
      </c>
      <c r="J28" s="20" t="str">
        <f t="shared" si="0"/>
        <v/>
      </c>
      <c r="K28" s="21"/>
    </row>
    <row r="29" spans="1:11" ht="15.75" customHeight="1">
      <c r="A29" s="24" t="str">
        <f>封面!D11&amp;封面!F11</f>
        <v>资产清查单位填报人：赵翠</v>
      </c>
      <c r="G29" s="11"/>
      <c r="H29" s="3"/>
      <c r="I29" s="3"/>
    </row>
    <row r="30" spans="1:11"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K2"/>
    <mergeCell ref="A3:K3"/>
    <mergeCell ref="A26:B26"/>
    <mergeCell ref="A27:B27"/>
    <mergeCell ref="A28:B28"/>
  </mergeCells>
  <phoneticPr fontId="14" type="noConversion"/>
  <hyperlinks>
    <hyperlink ref="A1" location="索引目录!D12" display="返回索引页"/>
    <hyperlink ref="B1" location="'3-流动汇总'!B8" display="返回"/>
  </hyperlinks>
  <printOptions horizontalCentered="1"/>
  <pageMargins left="0.75" right="0.75" top="0.9" bottom="0.83" header="1.22" footer="0.51"/>
  <pageSetup paperSize="9" scale="86"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S35"/>
  <sheetViews>
    <sheetView workbookViewId="0"/>
  </sheetViews>
  <sheetFormatPr defaultColWidth="9" defaultRowHeight="15.75" customHeight="1" outlineLevelCol="1"/>
  <cols>
    <col min="1" max="1" width="5.25" style="902" customWidth="1"/>
    <col min="2" max="2" width="25" style="3" customWidth="1"/>
    <col min="3" max="3" width="10.58203125" style="3" hidden="1" customWidth="1"/>
    <col min="4" max="4" width="7.5" style="3" customWidth="1"/>
    <col min="5" max="5" width="8.6640625" style="3" bestFit="1" customWidth="1"/>
    <col min="6" max="6" width="13.08203125" style="3" customWidth="1" outlineLevel="1"/>
    <col min="7" max="7" width="14.58203125" style="284" hidden="1" customWidth="1" outlineLevel="1"/>
    <col min="8" max="8" width="12.83203125" style="284" hidden="1" customWidth="1" outlineLevel="1"/>
    <col min="9" max="11" width="12.9140625" style="284" hidden="1" customWidth="1" outlineLevel="1"/>
    <col min="12" max="12" width="14.58203125" style="284" hidden="1" customWidth="1" outlineLevel="1"/>
    <col min="13" max="13" width="27.75" style="284" hidden="1" customWidth="1" outlineLevel="1"/>
    <col min="14" max="14" width="18.75" style="335" hidden="1" customWidth="1" outlineLevel="1"/>
    <col min="15" max="15" width="13.08203125" style="43" bestFit="1" customWidth="1" collapsed="1"/>
    <col min="16" max="16" width="12.08203125" style="694" customWidth="1"/>
    <col min="17" max="17" width="8" style="3" customWidth="1"/>
    <col min="18" max="18" width="9.58203125" style="3" bestFit="1" customWidth="1"/>
    <col min="19" max="19" width="18.08203125" style="722" customWidth="1"/>
    <col min="20" max="16384" width="9" style="3"/>
  </cols>
  <sheetData>
    <row r="1" spans="1:19" ht="15">
      <c r="A1" s="901" t="s">
        <v>922</v>
      </c>
      <c r="B1" s="5" t="s">
        <v>415</v>
      </c>
      <c r="C1" s="6"/>
      <c r="D1" s="6"/>
      <c r="E1" s="6"/>
      <c r="F1" s="6"/>
      <c r="G1" s="6"/>
      <c r="H1" s="6"/>
      <c r="I1" s="6"/>
      <c r="J1" s="6"/>
      <c r="K1" s="6"/>
      <c r="L1" s="6"/>
      <c r="M1" s="6"/>
      <c r="N1" s="6"/>
      <c r="O1" s="46"/>
      <c r="P1" s="726"/>
      <c r="Q1" s="6"/>
      <c r="R1" s="6"/>
      <c r="S1" s="717"/>
    </row>
    <row r="2" spans="1:19" s="1" customFormat="1" ht="24" customHeight="1">
      <c r="A2" s="1106" t="s">
        <v>1229</v>
      </c>
      <c r="B2" s="1107"/>
      <c r="C2" s="1107"/>
      <c r="D2" s="1107"/>
      <c r="E2" s="1107"/>
      <c r="F2" s="1107"/>
      <c r="G2" s="1107"/>
      <c r="H2" s="1107"/>
      <c r="I2" s="1107"/>
      <c r="J2" s="1107"/>
      <c r="K2" s="1107"/>
      <c r="L2" s="1107"/>
      <c r="M2" s="1107"/>
      <c r="N2" s="1107"/>
      <c r="O2" s="1107"/>
      <c r="P2" s="1107"/>
      <c r="Q2" s="1107"/>
      <c r="R2" s="1107"/>
      <c r="S2" s="1107"/>
    </row>
    <row r="3" spans="1:19"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1111"/>
      <c r="N3" s="1111"/>
      <c r="O3" s="1111"/>
      <c r="P3" s="1111"/>
      <c r="Q3" s="1111"/>
      <c r="R3" s="1111"/>
      <c r="S3" s="1111"/>
    </row>
    <row r="4" spans="1:19" ht="14.15" customHeight="1">
      <c r="A4" s="294"/>
      <c r="B4" s="8"/>
      <c r="C4" s="8"/>
      <c r="D4" s="8"/>
      <c r="E4" s="8"/>
      <c r="F4" s="8"/>
      <c r="G4" s="8"/>
      <c r="H4" s="8"/>
      <c r="I4" s="9"/>
      <c r="J4" s="9"/>
      <c r="K4" s="9"/>
      <c r="L4" s="9"/>
      <c r="M4" s="9"/>
      <c r="N4" s="9"/>
      <c r="O4" s="741"/>
      <c r="P4" s="727"/>
      <c r="Q4" s="9"/>
      <c r="R4" s="9"/>
      <c r="S4" s="718" t="s">
        <v>416</v>
      </c>
    </row>
    <row r="5" spans="1:19" ht="15.75" customHeight="1">
      <c r="A5" s="902" t="str">
        <f>封面!D7&amp;封面!E7</f>
        <v>资产清查单位：和县飞雁城乡客运有限公司</v>
      </c>
      <c r="M5" s="1114" t="s">
        <v>417</v>
      </c>
      <c r="N5" s="1116" t="s">
        <v>418</v>
      </c>
      <c r="O5" s="262"/>
      <c r="S5" s="12" t="s">
        <v>203</v>
      </c>
    </row>
    <row r="6" spans="1:19" s="2" customFormat="1" ht="15" customHeight="1">
      <c r="A6" s="179" t="s">
        <v>205</v>
      </c>
      <c r="B6" s="13" t="s">
        <v>419</v>
      </c>
      <c r="C6" s="13" t="s">
        <v>420</v>
      </c>
      <c r="D6" s="13" t="s">
        <v>421</v>
      </c>
      <c r="E6" s="13" t="s">
        <v>422</v>
      </c>
      <c r="F6" s="13" t="s">
        <v>274</v>
      </c>
      <c r="G6" s="341" t="s">
        <v>423</v>
      </c>
      <c r="H6" s="342" t="s">
        <v>424</v>
      </c>
      <c r="I6" s="341" t="s">
        <v>425</v>
      </c>
      <c r="J6" s="341" t="s">
        <v>426</v>
      </c>
      <c r="K6" s="341" t="s">
        <v>427</v>
      </c>
      <c r="L6" s="341" t="s">
        <v>428</v>
      </c>
      <c r="M6" s="1115"/>
      <c r="N6" s="1117"/>
      <c r="O6" s="740" t="s">
        <v>923</v>
      </c>
      <c r="P6" s="728" t="s">
        <v>837</v>
      </c>
      <c r="Q6" s="112" t="s">
        <v>277</v>
      </c>
      <c r="R6" s="13" t="s">
        <v>305</v>
      </c>
      <c r="S6" s="804" t="s">
        <v>208</v>
      </c>
    </row>
    <row r="7" spans="1:19" ht="15" customHeight="1">
      <c r="A7" s="178">
        <v>1</v>
      </c>
      <c r="B7" s="744" t="s">
        <v>1120</v>
      </c>
      <c r="C7" s="648"/>
      <c r="D7" s="649"/>
      <c r="E7" s="345" t="s">
        <v>1121</v>
      </c>
      <c r="F7" s="961">
        <v>5429214</v>
      </c>
      <c r="G7" s="961">
        <v>5429214</v>
      </c>
      <c r="H7" s="961">
        <v>5429214</v>
      </c>
      <c r="I7" s="961">
        <v>5429214</v>
      </c>
      <c r="J7" s="961">
        <v>5429214</v>
      </c>
      <c r="K7" s="961">
        <v>5429214</v>
      </c>
      <c r="L7" s="961">
        <v>5429214</v>
      </c>
      <c r="M7" s="961">
        <v>5429214</v>
      </c>
      <c r="N7" s="961">
        <v>5429214</v>
      </c>
      <c r="O7" s="961">
        <v>3943990</v>
      </c>
      <c r="P7" s="961">
        <v>3943990</v>
      </c>
      <c r="Q7" s="20">
        <f t="shared" ref="Q7" si="0">P7-O7</f>
        <v>0</v>
      </c>
      <c r="R7" s="20">
        <f t="shared" ref="R7" si="1">Q7/O7*100</f>
        <v>0</v>
      </c>
      <c r="S7" s="17" t="s">
        <v>1032</v>
      </c>
    </row>
    <row r="8" spans="1:19" ht="15" customHeight="1">
      <c r="A8" s="178"/>
      <c r="B8" s="744" t="s">
        <v>1211</v>
      </c>
      <c r="C8" s="648"/>
      <c r="D8" s="649"/>
      <c r="E8" s="345"/>
      <c r="F8" s="346">
        <v>3943990</v>
      </c>
      <c r="G8" s="346"/>
      <c r="H8" s="346"/>
      <c r="I8" s="346"/>
      <c r="J8" s="346"/>
      <c r="K8" s="346"/>
      <c r="L8" s="346"/>
      <c r="M8" s="346"/>
      <c r="N8" s="346"/>
      <c r="O8" s="346">
        <v>3943990</v>
      </c>
      <c r="P8" s="346">
        <v>3943990</v>
      </c>
      <c r="Q8" s="20"/>
      <c r="R8" s="20"/>
      <c r="S8" s="970" t="s">
        <v>1233</v>
      </c>
    </row>
    <row r="9" spans="1:19" ht="26">
      <c r="A9" s="178"/>
      <c r="B9" s="744" t="s">
        <v>1242</v>
      </c>
      <c r="C9" s="648"/>
      <c r="D9" s="649"/>
      <c r="E9" s="345"/>
      <c r="F9" s="346">
        <f>ROUND(F8/6*2,0)+1</f>
        <v>1314664</v>
      </c>
      <c r="G9" s="347"/>
      <c r="H9" s="347"/>
      <c r="I9" s="347"/>
      <c r="J9" s="347"/>
      <c r="K9" s="347"/>
      <c r="L9" s="347"/>
      <c r="M9" s="347"/>
      <c r="N9" s="743"/>
      <c r="O9" s="346">
        <v>0</v>
      </c>
      <c r="P9" s="346">
        <v>0</v>
      </c>
      <c r="Q9" s="20"/>
      <c r="R9" s="20"/>
      <c r="S9" s="719" t="s">
        <v>1228</v>
      </c>
    </row>
    <row r="10" spans="1:19" ht="15" customHeight="1">
      <c r="A10" s="178"/>
      <c r="B10" s="744" t="s">
        <v>1210</v>
      </c>
      <c r="C10" s="648"/>
      <c r="D10" s="649"/>
      <c r="E10" s="345"/>
      <c r="F10" s="346">
        <v>170560</v>
      </c>
      <c r="G10" s="347"/>
      <c r="H10" s="347"/>
      <c r="I10" s="347"/>
      <c r="J10" s="347"/>
      <c r="K10" s="347"/>
      <c r="L10" s="347"/>
      <c r="M10" s="347"/>
      <c r="N10" s="743"/>
      <c r="O10" s="346">
        <v>0</v>
      </c>
      <c r="P10" s="346">
        <v>0</v>
      </c>
      <c r="Q10" s="20"/>
      <c r="R10" s="20"/>
      <c r="S10" s="83" t="s">
        <v>1212</v>
      </c>
    </row>
    <row r="11" spans="1:19" ht="15" customHeight="1">
      <c r="A11" s="178"/>
      <c r="B11" s="744"/>
      <c r="C11" s="648"/>
      <c r="D11" s="649"/>
      <c r="E11" s="345"/>
      <c r="F11" s="346"/>
      <c r="G11" s="347"/>
      <c r="H11" s="347"/>
      <c r="I11" s="347"/>
      <c r="J11" s="347"/>
      <c r="K11" s="347"/>
      <c r="L11" s="347"/>
      <c r="M11" s="347"/>
      <c r="N11" s="743"/>
      <c r="O11" s="346"/>
      <c r="P11" s="729"/>
      <c r="Q11" s="20"/>
      <c r="R11" s="20"/>
      <c r="S11" s="719"/>
    </row>
    <row r="12" spans="1:19" ht="15" customHeight="1">
      <c r="A12" s="178"/>
      <c r="B12" s="744"/>
      <c r="C12" s="648"/>
      <c r="D12" s="649"/>
      <c r="E12" s="345"/>
      <c r="F12" s="346"/>
      <c r="G12" s="347"/>
      <c r="H12" s="347"/>
      <c r="I12" s="347"/>
      <c r="J12" s="347"/>
      <c r="K12" s="347"/>
      <c r="L12" s="347"/>
      <c r="M12" s="347"/>
      <c r="N12" s="743"/>
      <c r="O12" s="346"/>
      <c r="P12" s="729"/>
      <c r="Q12" s="20"/>
      <c r="R12" s="20"/>
      <c r="S12" s="719"/>
    </row>
    <row r="13" spans="1:19" ht="15" customHeight="1">
      <c r="A13" s="178"/>
      <c r="B13" s="744"/>
      <c r="C13" s="343"/>
      <c r="D13" s="344"/>
      <c r="E13" s="345"/>
      <c r="F13" s="346"/>
      <c r="G13" s="347"/>
      <c r="H13" s="347"/>
      <c r="I13" s="347"/>
      <c r="J13" s="347"/>
      <c r="K13" s="347"/>
      <c r="L13" s="347"/>
      <c r="M13" s="347"/>
      <c r="N13" s="743"/>
      <c r="O13" s="346"/>
      <c r="P13" s="729"/>
      <c r="Q13" s="20"/>
      <c r="R13" s="20"/>
      <c r="S13" s="720"/>
    </row>
    <row r="14" spans="1:19" ht="15" customHeight="1">
      <c r="A14" s="178"/>
      <c r="B14" s="744"/>
      <c r="C14" s="343"/>
      <c r="D14" s="344"/>
      <c r="E14" s="345"/>
      <c r="F14" s="318"/>
      <c r="G14" s="347"/>
      <c r="H14" s="347"/>
      <c r="I14" s="347"/>
      <c r="J14" s="347"/>
      <c r="K14" s="347"/>
      <c r="L14" s="347"/>
      <c r="M14" s="347"/>
      <c r="N14" s="743"/>
      <c r="O14" s="346"/>
      <c r="P14" s="729"/>
      <c r="Q14" s="20"/>
      <c r="R14" s="20"/>
      <c r="S14" s="720"/>
    </row>
    <row r="15" spans="1:19" ht="15" customHeight="1">
      <c r="A15" s="178"/>
      <c r="B15" s="744"/>
      <c r="C15" s="343"/>
      <c r="D15" s="344"/>
      <c r="E15" s="345"/>
      <c r="F15" s="346"/>
      <c r="G15" s="347"/>
      <c r="H15" s="347"/>
      <c r="I15" s="347"/>
      <c r="J15" s="347"/>
      <c r="K15" s="347"/>
      <c r="L15" s="347"/>
      <c r="M15" s="347"/>
      <c r="N15" s="743"/>
      <c r="O15" s="346"/>
      <c r="P15" s="704"/>
      <c r="Q15" s="20"/>
      <c r="R15" s="20"/>
      <c r="S15" s="721"/>
    </row>
    <row r="16" spans="1:19" ht="15" customHeight="1">
      <c r="A16" s="178"/>
      <c r="B16" s="744"/>
      <c r="C16" s="343"/>
      <c r="D16" s="344"/>
      <c r="E16" s="345"/>
      <c r="F16" s="346"/>
      <c r="G16" s="347"/>
      <c r="H16" s="347"/>
      <c r="I16" s="347"/>
      <c r="J16" s="347"/>
      <c r="K16" s="347"/>
      <c r="L16" s="347"/>
      <c r="M16" s="347"/>
      <c r="N16" s="743"/>
      <c r="O16" s="346"/>
      <c r="P16" s="729"/>
      <c r="Q16" s="20"/>
      <c r="R16" s="20"/>
      <c r="S16" s="721"/>
    </row>
    <row r="17" spans="1:19" ht="15" customHeight="1">
      <c r="A17" s="178"/>
      <c r="B17" s="744"/>
      <c r="C17" s="343"/>
      <c r="D17" s="344"/>
      <c r="E17" s="345"/>
      <c r="F17" s="346"/>
      <c r="G17" s="347"/>
      <c r="H17" s="347"/>
      <c r="I17" s="347"/>
      <c r="J17" s="347"/>
      <c r="K17" s="347"/>
      <c r="L17" s="347"/>
      <c r="M17" s="347"/>
      <c r="N17" s="743"/>
      <c r="O17" s="346"/>
      <c r="P17" s="729"/>
      <c r="Q17" s="20"/>
      <c r="R17" s="20"/>
      <c r="S17" s="721"/>
    </row>
    <row r="18" spans="1:19" ht="15" customHeight="1">
      <c r="A18" s="178"/>
      <c r="B18" s="744"/>
      <c r="C18" s="343"/>
      <c r="D18" s="344"/>
      <c r="E18" s="345"/>
      <c r="F18" s="346"/>
      <c r="G18" s="347"/>
      <c r="H18" s="347"/>
      <c r="I18" s="347"/>
      <c r="J18" s="347"/>
      <c r="K18" s="347"/>
      <c r="L18" s="347"/>
      <c r="M18" s="347"/>
      <c r="N18" s="743"/>
      <c r="O18" s="346"/>
      <c r="P18" s="729"/>
      <c r="Q18" s="20"/>
      <c r="R18" s="20"/>
      <c r="S18" s="721"/>
    </row>
    <row r="19" spans="1:19" ht="15" customHeight="1">
      <c r="A19" s="178"/>
      <c r="B19" s="744"/>
      <c r="C19" s="343"/>
      <c r="D19" s="344"/>
      <c r="E19" s="345"/>
      <c r="F19" s="346"/>
      <c r="G19" s="347"/>
      <c r="H19" s="347"/>
      <c r="I19" s="347"/>
      <c r="J19" s="347"/>
      <c r="K19" s="347"/>
      <c r="L19" s="347"/>
      <c r="M19" s="347"/>
      <c r="N19" s="743"/>
      <c r="O19" s="346"/>
      <c r="P19" s="729"/>
      <c r="Q19" s="20"/>
      <c r="R19" s="20"/>
      <c r="S19" s="721"/>
    </row>
    <row r="20" spans="1:19" ht="15" customHeight="1">
      <c r="A20" s="178"/>
      <c r="B20" s="744"/>
      <c r="C20" s="343"/>
      <c r="D20" s="344"/>
      <c r="E20" s="345"/>
      <c r="F20" s="346"/>
      <c r="G20" s="347"/>
      <c r="H20" s="347"/>
      <c r="I20" s="347"/>
      <c r="J20" s="347"/>
      <c r="K20" s="347"/>
      <c r="L20" s="347"/>
      <c r="M20" s="347"/>
      <c r="N20" s="743"/>
      <c r="O20" s="346"/>
      <c r="P20" s="729"/>
      <c r="Q20" s="20"/>
      <c r="R20" s="20"/>
      <c r="S20" s="721"/>
    </row>
    <row r="21" spans="1:19" ht="15" customHeight="1">
      <c r="A21" s="178"/>
      <c r="B21" s="744"/>
      <c r="C21" s="343"/>
      <c r="D21" s="344"/>
      <c r="E21" s="345"/>
      <c r="F21" s="346"/>
      <c r="G21" s="347"/>
      <c r="H21" s="347"/>
      <c r="I21" s="347"/>
      <c r="J21" s="347"/>
      <c r="K21" s="347"/>
      <c r="L21" s="347"/>
      <c r="M21" s="347"/>
      <c r="N21" s="743"/>
      <c r="O21" s="346"/>
      <c r="P21" s="729"/>
      <c r="Q21" s="20"/>
      <c r="R21" s="20"/>
      <c r="S21" s="721"/>
    </row>
    <row r="22" spans="1:19" ht="15" customHeight="1">
      <c r="A22" s="178"/>
      <c r="B22" s="744"/>
      <c r="C22" s="343"/>
      <c r="D22" s="344"/>
      <c r="E22" s="345"/>
      <c r="F22" s="346"/>
      <c r="G22" s="347"/>
      <c r="H22" s="347"/>
      <c r="I22" s="347"/>
      <c r="J22" s="347"/>
      <c r="K22" s="347"/>
      <c r="L22" s="347"/>
      <c r="M22" s="347"/>
      <c r="N22" s="743"/>
      <c r="O22" s="346"/>
      <c r="P22" s="729"/>
      <c r="Q22" s="20"/>
      <c r="R22" s="20"/>
      <c r="S22" s="721"/>
    </row>
    <row r="23" spans="1:19" ht="15" customHeight="1">
      <c r="A23" s="178"/>
      <c r="B23" s="744"/>
      <c r="C23" s="343"/>
      <c r="D23" s="344"/>
      <c r="E23" s="345"/>
      <c r="F23" s="346"/>
      <c r="G23" s="347"/>
      <c r="H23" s="347"/>
      <c r="I23" s="347"/>
      <c r="J23" s="347"/>
      <c r="K23" s="347"/>
      <c r="L23" s="347"/>
      <c r="M23" s="347"/>
      <c r="N23" s="743"/>
      <c r="O23" s="346"/>
      <c r="P23" s="729"/>
      <c r="Q23" s="20"/>
      <c r="R23" s="20"/>
      <c r="S23" s="721"/>
    </row>
    <row r="24" spans="1:19" ht="15" customHeight="1">
      <c r="A24" s="178"/>
      <c r="B24" s="744"/>
      <c r="C24" s="343"/>
      <c r="D24" s="344"/>
      <c r="E24" s="345"/>
      <c r="F24" s="346"/>
      <c r="G24" s="347"/>
      <c r="H24" s="347"/>
      <c r="I24" s="347"/>
      <c r="J24" s="347"/>
      <c r="K24" s="347"/>
      <c r="L24" s="347"/>
      <c r="M24" s="347"/>
      <c r="N24" s="743"/>
      <c r="O24" s="346"/>
      <c r="P24" s="729"/>
      <c r="Q24" s="20"/>
      <c r="R24" s="20"/>
      <c r="S24" s="721"/>
    </row>
    <row r="25" spans="1:19" ht="15" customHeight="1">
      <c r="A25" s="178"/>
      <c r="B25" s="744"/>
      <c r="C25" s="343"/>
      <c r="D25" s="344"/>
      <c r="E25" s="345"/>
      <c r="F25" s="346"/>
      <c r="G25" s="347"/>
      <c r="H25" s="347"/>
      <c r="I25" s="347"/>
      <c r="J25" s="347"/>
      <c r="K25" s="347"/>
      <c r="L25" s="347"/>
      <c r="M25" s="347"/>
      <c r="N25" s="743"/>
      <c r="O25" s="346"/>
      <c r="P25" s="729"/>
      <c r="Q25" s="20"/>
      <c r="R25" s="20"/>
      <c r="S25" s="720"/>
    </row>
    <row r="26" spans="1:19" ht="15" customHeight="1">
      <c r="A26" s="178"/>
      <c r="B26" s="744"/>
      <c r="C26" s="343"/>
      <c r="D26" s="344"/>
      <c r="E26" s="345"/>
      <c r="F26" s="346"/>
      <c r="G26" s="347"/>
      <c r="H26" s="347"/>
      <c r="I26" s="347"/>
      <c r="J26" s="347"/>
      <c r="K26" s="347"/>
      <c r="L26" s="347"/>
      <c r="M26" s="347"/>
      <c r="N26" s="743"/>
      <c r="O26" s="346"/>
      <c r="P26" s="729"/>
      <c r="Q26" s="20"/>
      <c r="R26" s="20"/>
      <c r="S26" s="721"/>
    </row>
    <row r="27" spans="1:19" ht="15" customHeight="1">
      <c r="A27" s="1112" t="s">
        <v>413</v>
      </c>
      <c r="B27" s="1113"/>
      <c r="C27" s="16"/>
      <c r="D27" s="18"/>
      <c r="E27" s="16"/>
      <c r="F27" s="20">
        <f>SUM(F8:F26)</f>
        <v>5429214</v>
      </c>
      <c r="G27" s="20">
        <f t="shared" ref="G27:P27" si="2">SUM(G8:G26)</f>
        <v>0</v>
      </c>
      <c r="H27" s="20">
        <f t="shared" si="2"/>
        <v>0</v>
      </c>
      <c r="I27" s="20">
        <f t="shared" si="2"/>
        <v>0</v>
      </c>
      <c r="J27" s="20">
        <f t="shared" si="2"/>
        <v>0</v>
      </c>
      <c r="K27" s="20">
        <f t="shared" si="2"/>
        <v>0</v>
      </c>
      <c r="L27" s="20">
        <f t="shared" si="2"/>
        <v>0</v>
      </c>
      <c r="M27" s="20">
        <f t="shared" si="2"/>
        <v>0</v>
      </c>
      <c r="N27" s="20">
        <f t="shared" si="2"/>
        <v>0</v>
      </c>
      <c r="O27" s="20">
        <f t="shared" si="2"/>
        <v>3943990</v>
      </c>
      <c r="P27" s="20">
        <f t="shared" si="2"/>
        <v>3943990</v>
      </c>
      <c r="Q27" s="730">
        <f>SUM(Q7:Q26)</f>
        <v>0</v>
      </c>
      <c r="R27" s="730">
        <f>Q27/O27*100</f>
        <v>0</v>
      </c>
      <c r="S27" s="17"/>
    </row>
    <row r="28" spans="1:19" ht="15" customHeight="1">
      <c r="A28" s="1112" t="s">
        <v>1243</v>
      </c>
      <c r="B28" s="1113"/>
      <c r="C28" s="16"/>
      <c r="D28" s="18"/>
      <c r="E28" s="16"/>
      <c r="F28" s="20">
        <v>45493.85</v>
      </c>
      <c r="G28" s="20">
        <v>45493.85</v>
      </c>
      <c r="H28" s="20">
        <v>45493.85</v>
      </c>
      <c r="I28" s="20">
        <v>45493.85</v>
      </c>
      <c r="J28" s="20">
        <v>45493.85</v>
      </c>
      <c r="K28" s="20">
        <v>45493.85</v>
      </c>
      <c r="L28" s="20">
        <v>45493.85</v>
      </c>
      <c r="M28" s="20">
        <v>45493.85</v>
      </c>
      <c r="N28" s="20">
        <v>45493.85</v>
      </c>
      <c r="O28" s="730">
        <v>0</v>
      </c>
      <c r="P28" s="730">
        <v>0</v>
      </c>
      <c r="Q28" s="20"/>
      <c r="R28" s="20"/>
      <c r="S28" s="17"/>
    </row>
    <row r="29" spans="1:19" ht="15" customHeight="1">
      <c r="A29" s="1112" t="s">
        <v>413</v>
      </c>
      <c r="B29" s="1113"/>
      <c r="C29" s="21"/>
      <c r="D29" s="18"/>
      <c r="E29" s="21"/>
      <c r="F29" s="20">
        <f>F27-F28</f>
        <v>5383720.1500000004</v>
      </c>
      <c r="G29" s="20">
        <f t="shared" ref="G29:R29" si="3">G27-G28</f>
        <v>-45493.85</v>
      </c>
      <c r="H29" s="20">
        <f t="shared" si="3"/>
        <v>-45493.85</v>
      </c>
      <c r="I29" s="20">
        <f t="shared" si="3"/>
        <v>-45493.85</v>
      </c>
      <c r="J29" s="20">
        <f t="shared" si="3"/>
        <v>-45493.85</v>
      </c>
      <c r="K29" s="20">
        <f t="shared" si="3"/>
        <v>-45493.85</v>
      </c>
      <c r="L29" s="20">
        <f t="shared" si="3"/>
        <v>-45493.85</v>
      </c>
      <c r="M29" s="20">
        <f t="shared" si="3"/>
        <v>-45493.85</v>
      </c>
      <c r="N29" s="20">
        <f t="shared" si="3"/>
        <v>-45493.85</v>
      </c>
      <c r="O29" s="731">
        <f t="shared" si="3"/>
        <v>3943990</v>
      </c>
      <c r="P29" s="731">
        <f>P27-P28</f>
        <v>3943990</v>
      </c>
      <c r="Q29" s="731">
        <f t="shared" si="3"/>
        <v>0</v>
      </c>
      <c r="R29" s="731">
        <f t="shared" si="3"/>
        <v>0</v>
      </c>
      <c r="S29" s="17"/>
    </row>
    <row r="30" spans="1:19" ht="16.5" customHeight="1">
      <c r="A30" s="902" t="str">
        <f>封面!D11&amp;封面!F11</f>
        <v>资产清查单位填报人：赵翠</v>
      </c>
      <c r="G30" s="3"/>
      <c r="O30" s="337"/>
      <c r="P30" s="732"/>
    </row>
    <row r="31" spans="1:19" ht="16.5" customHeight="1">
      <c r="A31" s="902" t="str">
        <f>CONCATENATE(封面!D13,封面!F13,封面!G13,封面!H13,封面!I13,封面!J13,封面!K13)</f>
        <v>填表日期：2025年9月23日</v>
      </c>
      <c r="O31" s="147"/>
    </row>
    <row r="32" spans="1:19" ht="15.75" customHeight="1">
      <c r="B32" s="120"/>
      <c r="C32" s="207"/>
    </row>
    <row r="34" spans="7:7" ht="15.75" customHeight="1">
      <c r="G34" s="337"/>
    </row>
    <row r="35" spans="7:7" ht="15.75" customHeight="1">
      <c r="G35" s="337"/>
    </row>
  </sheetData>
  <sheetProtection formatCells="0" formatColumns="0" formatRows="0" insertColumns="0" insertRows="0" deleteColumns="0" deleteRows="0" sort="0" autoFilter="0" pivotTables="0"/>
  <autoFilter ref="A6:S31"/>
  <mergeCells count="7">
    <mergeCell ref="A2:S2"/>
    <mergeCell ref="A3:S3"/>
    <mergeCell ref="A27:B27"/>
    <mergeCell ref="A28:B28"/>
    <mergeCell ref="A29:B29"/>
    <mergeCell ref="M5:M6"/>
    <mergeCell ref="N5:N6"/>
  </mergeCells>
  <phoneticPr fontId="14" type="noConversion"/>
  <hyperlinks>
    <hyperlink ref="A1" location="索引目录!D13" display="返回索引页"/>
    <hyperlink ref="B1" location="'3-流动汇总'!B9" display="返回 "/>
  </hyperlinks>
  <printOptions horizontalCentered="1"/>
  <pageMargins left="0.74803149606299213" right="0.74803149606299213" top="0.51181102362204722" bottom="0.23622047244094491" header="3.937007874015748E-2" footer="0.11811023622047245"/>
  <pageSetup paperSize="9"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
  <sheetViews>
    <sheetView workbookViewId="0">
      <selection activeCell="A3" sqref="A3"/>
    </sheetView>
  </sheetViews>
  <sheetFormatPr defaultColWidth="9" defaultRowHeight="15"/>
  <cols>
    <col min="1" max="1" width="8.58203125" style="583" customWidth="1"/>
    <col min="2" max="2" width="1.58203125" style="583" customWidth="1"/>
    <col min="3" max="3" width="2.58203125" style="583" customWidth="1"/>
    <col min="4" max="4" width="34.83203125" style="584" bestFit="1" customWidth="1"/>
    <col min="5" max="5" width="3.25" style="583" customWidth="1"/>
    <col min="6" max="6" width="5.08203125" style="583" customWidth="1"/>
    <col min="7" max="10" width="2.58203125" style="583" customWidth="1"/>
    <col min="11" max="11" width="7.75" style="583" customWidth="1"/>
    <col min="12" max="12" width="16.5" style="583" customWidth="1"/>
    <col min="13" max="13" width="2.5" style="583" customWidth="1"/>
    <col min="14" max="14" width="2.33203125" style="583" customWidth="1"/>
    <col min="15" max="15" width="10.58203125" style="583" customWidth="1"/>
    <col min="16" max="16" width="8.58203125" style="583" customWidth="1"/>
    <col min="17" max="16384" width="9" style="583"/>
  </cols>
  <sheetData>
    <row r="1" spans="1:16" ht="15.5">
      <c r="A1" s="585" t="s">
        <v>0</v>
      </c>
      <c r="B1" s="586"/>
      <c r="C1" s="587"/>
      <c r="D1" s="588"/>
      <c r="E1" s="587"/>
      <c r="F1" s="587"/>
      <c r="G1" s="587"/>
      <c r="H1" s="587"/>
      <c r="I1" s="587"/>
      <c r="J1" s="587"/>
      <c r="K1" s="587"/>
      <c r="L1" s="587"/>
      <c r="M1" s="587"/>
      <c r="N1" s="587"/>
      <c r="O1" s="586"/>
      <c r="P1" s="625"/>
    </row>
    <row r="2" spans="1:16" ht="31">
      <c r="A2" s="589"/>
      <c r="B2" s="590"/>
      <c r="C2" s="993"/>
      <c r="D2" s="993"/>
      <c r="E2" s="993"/>
      <c r="F2" s="993"/>
      <c r="G2" s="993"/>
      <c r="H2" s="993"/>
      <c r="I2" s="993"/>
      <c r="J2" s="993"/>
      <c r="K2" s="993"/>
      <c r="L2" s="993"/>
      <c r="M2" s="993"/>
      <c r="N2" s="994"/>
      <c r="O2" s="626"/>
      <c r="P2" s="626"/>
    </row>
    <row r="3" spans="1:16">
      <c r="A3" s="591"/>
      <c r="B3" s="592"/>
      <c r="C3" s="976"/>
      <c r="D3" s="593"/>
      <c r="E3" s="594"/>
      <c r="F3" s="594"/>
      <c r="G3" s="594"/>
      <c r="H3" s="594"/>
      <c r="I3" s="594"/>
      <c r="J3" s="594"/>
      <c r="K3" s="594"/>
      <c r="L3" s="594"/>
      <c r="M3" s="627"/>
      <c r="N3" s="985"/>
      <c r="O3" s="628"/>
      <c r="P3" s="628"/>
    </row>
    <row r="4" spans="1:16" ht="25.5">
      <c r="A4" s="595"/>
      <c r="B4" s="595"/>
      <c r="C4" s="976"/>
      <c r="D4" s="596" t="s">
        <v>1</v>
      </c>
      <c r="E4" s="597"/>
      <c r="F4" s="597"/>
      <c r="G4" s="597"/>
      <c r="H4" s="597"/>
      <c r="I4" s="597"/>
      <c r="J4" s="597"/>
      <c r="K4" s="597"/>
      <c r="L4" s="597"/>
      <c r="M4" s="629"/>
      <c r="N4" s="985"/>
      <c r="O4" s="628"/>
      <c r="P4" s="628"/>
    </row>
    <row r="5" spans="1:16" ht="31">
      <c r="A5" s="598"/>
      <c r="B5" s="598"/>
      <c r="C5" s="976"/>
      <c r="D5" s="599" t="s">
        <v>2</v>
      </c>
      <c r="E5" s="600"/>
      <c r="F5" s="601"/>
      <c r="G5" s="601"/>
      <c r="H5" s="601"/>
      <c r="I5" s="601"/>
      <c r="J5" s="601"/>
      <c r="K5" s="601"/>
      <c r="L5" s="601"/>
      <c r="M5" s="630"/>
      <c r="N5" s="985"/>
      <c r="O5" s="631"/>
      <c r="P5" s="631"/>
    </row>
    <row r="6" spans="1:16" ht="31">
      <c r="A6" s="602"/>
      <c r="B6" s="602"/>
      <c r="C6" s="976"/>
      <c r="D6" s="980" t="s">
        <v>3</v>
      </c>
      <c r="E6" s="981"/>
      <c r="F6" s="995"/>
      <c r="G6" s="995"/>
      <c r="H6" s="995"/>
      <c r="I6" s="995"/>
      <c r="J6" s="995"/>
      <c r="K6" s="995"/>
      <c r="L6" s="632"/>
      <c r="M6" s="630"/>
      <c r="N6" s="985"/>
      <c r="O6" s="633"/>
      <c r="P6" s="634"/>
    </row>
    <row r="7" spans="1:16" ht="31.5" customHeight="1">
      <c r="A7" s="602"/>
      <c r="B7" s="602"/>
      <c r="C7" s="976"/>
      <c r="D7" s="603" t="s">
        <v>1194</v>
      </c>
      <c r="E7" s="974"/>
      <c r="F7" s="974"/>
      <c r="G7" s="974"/>
      <c r="H7" s="974"/>
      <c r="I7" s="974"/>
      <c r="J7" s="974"/>
      <c r="K7" s="974"/>
      <c r="L7" s="974"/>
      <c r="M7" s="975"/>
      <c r="N7" s="985"/>
      <c r="O7" s="633"/>
      <c r="P7" s="634"/>
    </row>
    <row r="8" spans="1:16" ht="12.75" customHeight="1">
      <c r="A8" s="602"/>
      <c r="B8" s="602"/>
      <c r="C8" s="976"/>
      <c r="D8" s="604"/>
      <c r="E8" s="605"/>
      <c r="F8" s="606"/>
      <c r="G8" s="606"/>
      <c r="H8" s="606"/>
      <c r="I8" s="606"/>
      <c r="J8" s="606"/>
      <c r="K8" s="606"/>
      <c r="L8" s="606"/>
      <c r="M8" s="630"/>
      <c r="N8" s="985"/>
      <c r="O8" s="633"/>
      <c r="P8" s="634"/>
    </row>
    <row r="9" spans="1:16" ht="31">
      <c r="A9" s="602"/>
      <c r="B9" s="602"/>
      <c r="C9" s="976"/>
      <c r="D9" s="603" t="s">
        <v>812</v>
      </c>
      <c r="E9" s="607"/>
      <c r="F9" s="608" t="s">
        <v>1016</v>
      </c>
      <c r="G9" s="609" t="s">
        <v>4</v>
      </c>
      <c r="H9" s="608" t="s">
        <v>1017</v>
      </c>
      <c r="I9" s="609" t="s">
        <v>6</v>
      </c>
      <c r="J9" s="608" t="s">
        <v>1018</v>
      </c>
      <c r="K9" s="635" t="s">
        <v>7</v>
      </c>
      <c r="L9" s="635"/>
      <c r="M9" s="636"/>
      <c r="N9" s="986"/>
      <c r="O9" s="983"/>
      <c r="P9" s="984"/>
    </row>
    <row r="10" spans="1:16" ht="12.75" customHeight="1">
      <c r="A10" s="602"/>
      <c r="B10" s="602"/>
      <c r="C10" s="976"/>
      <c r="D10" s="989"/>
      <c r="E10" s="990"/>
      <c r="F10" s="991"/>
      <c r="G10" s="991"/>
      <c r="H10" s="991"/>
      <c r="I10" s="991"/>
      <c r="J10" s="991"/>
      <c r="K10" s="991"/>
      <c r="L10" s="991"/>
      <c r="M10" s="630"/>
      <c r="N10" s="985"/>
      <c r="O10" s="978"/>
      <c r="P10" s="979"/>
    </row>
    <row r="11" spans="1:16" ht="31">
      <c r="A11" s="602"/>
      <c r="B11" s="602"/>
      <c r="C11" s="976"/>
      <c r="D11" s="603" t="s">
        <v>1027</v>
      </c>
      <c r="E11" s="607"/>
      <c r="F11" s="653"/>
      <c r="G11" s="653"/>
      <c r="H11" s="653"/>
      <c r="I11" s="653"/>
      <c r="J11" s="653"/>
      <c r="K11" s="653"/>
      <c r="L11" s="653"/>
      <c r="M11" s="638"/>
      <c r="N11" s="985"/>
      <c r="O11" s="983"/>
      <c r="P11" s="984"/>
    </row>
    <row r="12" spans="1:16" ht="12.75" customHeight="1">
      <c r="A12" s="602"/>
      <c r="B12" s="602"/>
      <c r="C12" s="976"/>
      <c r="D12" s="989"/>
      <c r="E12" s="990"/>
      <c r="F12" s="992"/>
      <c r="G12" s="992"/>
      <c r="H12" s="992"/>
      <c r="I12" s="992"/>
      <c r="J12" s="992"/>
      <c r="K12" s="992"/>
      <c r="L12" s="992"/>
      <c r="M12" s="630"/>
      <c r="N12" s="985"/>
      <c r="O12" s="978"/>
      <c r="P12" s="979"/>
    </row>
    <row r="13" spans="1:16" ht="31">
      <c r="A13" s="602"/>
      <c r="B13" s="602"/>
      <c r="C13" s="976"/>
      <c r="D13" s="603" t="s">
        <v>822</v>
      </c>
      <c r="E13" s="610"/>
      <c r="F13" s="608" t="s">
        <v>1016</v>
      </c>
      <c r="G13" s="609" t="s">
        <v>4</v>
      </c>
      <c r="H13" s="608" t="s">
        <v>1019</v>
      </c>
      <c r="I13" s="609" t="s">
        <v>6</v>
      </c>
      <c r="J13" s="608" t="s">
        <v>1020</v>
      </c>
      <c r="K13" s="635" t="s">
        <v>7</v>
      </c>
      <c r="L13" s="639"/>
      <c r="M13" s="640"/>
      <c r="N13" s="985"/>
      <c r="O13" s="983"/>
      <c r="P13" s="984"/>
    </row>
    <row r="14" spans="1:16" ht="12.75" customHeight="1">
      <c r="A14" s="602"/>
      <c r="B14" s="602"/>
      <c r="C14" s="976"/>
      <c r="D14" s="987"/>
      <c r="E14" s="988"/>
      <c r="F14" s="612"/>
      <c r="G14" s="612"/>
      <c r="H14" s="612"/>
      <c r="I14" s="612"/>
      <c r="J14" s="612"/>
      <c r="K14" s="612"/>
      <c r="L14" s="612"/>
      <c r="M14" s="630"/>
      <c r="N14" s="985"/>
      <c r="O14" s="978"/>
      <c r="P14" s="979"/>
    </row>
    <row r="15" spans="1:16" ht="31">
      <c r="A15" s="602"/>
      <c r="B15" s="602"/>
      <c r="C15" s="976"/>
      <c r="D15" s="980" t="s">
        <v>10</v>
      </c>
      <c r="E15" s="981"/>
      <c r="F15" s="982"/>
      <c r="G15" s="982"/>
      <c r="H15" s="982"/>
      <c r="I15" s="982"/>
      <c r="J15" s="982"/>
      <c r="K15" s="982"/>
      <c r="L15" s="982"/>
      <c r="M15" s="630"/>
      <c r="N15" s="985"/>
      <c r="O15" s="983"/>
      <c r="P15" s="984"/>
    </row>
    <row r="16" spans="1:16" ht="31.5" customHeight="1">
      <c r="A16" s="602"/>
      <c r="B16" s="602"/>
      <c r="C16" s="976"/>
      <c r="D16" s="603" t="s">
        <v>11</v>
      </c>
      <c r="E16" s="974"/>
      <c r="F16" s="974"/>
      <c r="G16" s="974"/>
      <c r="H16" s="974"/>
      <c r="I16" s="974"/>
      <c r="J16" s="974"/>
      <c r="K16" s="974"/>
      <c r="L16" s="974"/>
      <c r="M16" s="975"/>
      <c r="N16" s="985"/>
      <c r="O16" s="637"/>
      <c r="P16" s="634"/>
    </row>
    <row r="17" spans="1:16" ht="12.75" customHeight="1">
      <c r="A17" s="602"/>
      <c r="B17" s="602"/>
      <c r="C17" s="976"/>
      <c r="D17" s="604"/>
      <c r="E17" s="611"/>
      <c r="F17" s="613"/>
      <c r="G17" s="613"/>
      <c r="H17" s="613"/>
      <c r="I17" s="613"/>
      <c r="J17" s="613"/>
      <c r="K17" s="613"/>
      <c r="L17" s="613"/>
      <c r="M17" s="630"/>
      <c r="N17" s="985"/>
      <c r="O17" s="637"/>
      <c r="P17" s="634"/>
    </row>
    <row r="18" spans="1:16" ht="31.5" customHeight="1">
      <c r="A18" s="602"/>
      <c r="B18" s="602"/>
      <c r="C18" s="976"/>
      <c r="D18" s="603" t="s">
        <v>12</v>
      </c>
      <c r="E18" s="974"/>
      <c r="F18" s="974"/>
      <c r="G18" s="974"/>
      <c r="H18" s="974"/>
      <c r="I18" s="974"/>
      <c r="J18" s="974"/>
      <c r="K18" s="974"/>
      <c r="L18" s="974"/>
      <c r="M18" s="975"/>
      <c r="N18" s="985"/>
      <c r="O18" s="637"/>
      <c r="P18" s="634"/>
    </row>
    <row r="19" spans="1:16" ht="12.75" customHeight="1">
      <c r="A19" s="602"/>
      <c r="B19" s="602"/>
      <c r="C19" s="976"/>
      <c r="D19" s="604"/>
      <c r="E19" s="611"/>
      <c r="F19" s="613"/>
      <c r="G19" s="613"/>
      <c r="H19" s="613"/>
      <c r="I19" s="613"/>
      <c r="J19" s="613"/>
      <c r="K19" s="613"/>
      <c r="L19" s="613"/>
      <c r="M19" s="630"/>
      <c r="N19" s="985"/>
      <c r="O19" s="637"/>
      <c r="P19" s="634"/>
    </row>
    <row r="20" spans="1:16" ht="31.5" customHeight="1">
      <c r="A20" s="602"/>
      <c r="B20" s="602"/>
      <c r="C20" s="976"/>
      <c r="D20" s="603" t="s">
        <v>13</v>
      </c>
      <c r="E20" s="974"/>
      <c r="F20" s="974"/>
      <c r="G20" s="974"/>
      <c r="H20" s="974"/>
      <c r="I20" s="974"/>
      <c r="J20" s="974"/>
      <c r="K20" s="974"/>
      <c r="L20" s="974"/>
      <c r="M20" s="975"/>
      <c r="N20" s="985"/>
      <c r="O20" s="637"/>
      <c r="P20" s="634"/>
    </row>
    <row r="21" spans="1:16" ht="12.75" customHeight="1">
      <c r="A21" s="602"/>
      <c r="B21" s="602"/>
      <c r="C21" s="976"/>
      <c r="D21" s="614"/>
      <c r="E21" s="611"/>
      <c r="F21" s="613"/>
      <c r="G21" s="613"/>
      <c r="H21" s="613"/>
      <c r="I21" s="613"/>
      <c r="J21" s="613"/>
      <c r="K21" s="613"/>
      <c r="L21" s="613"/>
      <c r="M21" s="630"/>
      <c r="N21" s="985"/>
      <c r="O21" s="637"/>
      <c r="P21" s="634"/>
    </row>
    <row r="22" spans="1:16" ht="31.5" customHeight="1">
      <c r="A22" s="602"/>
      <c r="B22" s="602"/>
      <c r="C22" s="976"/>
      <c r="D22" s="603" t="s">
        <v>14</v>
      </c>
      <c r="E22" s="974"/>
      <c r="F22" s="974"/>
      <c r="G22" s="974"/>
      <c r="H22" s="974"/>
      <c r="I22" s="974"/>
      <c r="J22" s="974"/>
      <c r="K22" s="974"/>
      <c r="L22" s="974"/>
      <c r="M22" s="975"/>
      <c r="N22" s="985"/>
      <c r="O22" s="637"/>
      <c r="P22" s="634"/>
    </row>
    <row r="23" spans="1:16" ht="12.75" customHeight="1">
      <c r="A23" s="602"/>
      <c r="B23" s="602"/>
      <c r="C23" s="976"/>
      <c r="D23" s="614"/>
      <c r="E23" s="611"/>
      <c r="F23" s="613"/>
      <c r="G23" s="613"/>
      <c r="H23" s="613"/>
      <c r="I23" s="613"/>
      <c r="J23" s="613"/>
      <c r="K23" s="613"/>
      <c r="L23" s="613"/>
      <c r="M23" s="630"/>
      <c r="N23" s="985"/>
      <c r="O23" s="637"/>
      <c r="P23" s="634"/>
    </row>
    <row r="24" spans="1:16" ht="31.5" customHeight="1">
      <c r="A24" s="602"/>
      <c r="B24" s="602"/>
      <c r="C24" s="976"/>
      <c r="D24" s="603" t="s">
        <v>15</v>
      </c>
      <c r="E24" s="974"/>
      <c r="F24" s="974"/>
      <c r="G24" s="974"/>
      <c r="H24" s="974"/>
      <c r="I24" s="974"/>
      <c r="J24" s="974"/>
      <c r="K24" s="974"/>
      <c r="L24" s="974"/>
      <c r="M24" s="975"/>
      <c r="N24" s="985"/>
      <c r="O24" s="637"/>
      <c r="P24" s="634"/>
    </row>
    <row r="25" spans="1:16" ht="12.75" customHeight="1">
      <c r="A25" s="602"/>
      <c r="B25" s="602"/>
      <c r="C25" s="976"/>
      <c r="D25" s="614"/>
      <c r="E25" s="611"/>
      <c r="F25" s="613"/>
      <c r="G25" s="613"/>
      <c r="H25" s="613"/>
      <c r="I25" s="613"/>
      <c r="J25" s="613"/>
      <c r="K25" s="613"/>
      <c r="L25" s="613"/>
      <c r="M25" s="630"/>
      <c r="N25" s="985"/>
      <c r="O25" s="637"/>
      <c r="P25" s="634"/>
    </row>
    <row r="26" spans="1:16" ht="31.5" customHeight="1">
      <c r="A26" s="602"/>
      <c r="B26" s="602"/>
      <c r="C26" s="976"/>
      <c r="D26" s="603" t="s">
        <v>16</v>
      </c>
      <c r="E26" s="974"/>
      <c r="F26" s="974"/>
      <c r="G26" s="974"/>
      <c r="H26" s="974"/>
      <c r="I26" s="974"/>
      <c r="J26" s="974"/>
      <c r="K26" s="974"/>
      <c r="L26" s="974"/>
      <c r="M26" s="975"/>
      <c r="N26" s="985"/>
      <c r="O26" s="637"/>
      <c r="P26" s="634"/>
    </row>
    <row r="27" spans="1:16" ht="12.75" customHeight="1">
      <c r="A27" s="602"/>
      <c r="B27" s="602"/>
      <c r="C27" s="976"/>
      <c r="D27" s="614"/>
      <c r="E27" s="611"/>
      <c r="F27" s="613"/>
      <c r="G27" s="613"/>
      <c r="H27" s="613"/>
      <c r="I27" s="613"/>
      <c r="J27" s="613"/>
      <c r="K27" s="613"/>
      <c r="L27" s="613"/>
      <c r="M27" s="630"/>
      <c r="N27" s="985"/>
      <c r="O27" s="637"/>
      <c r="P27" s="634"/>
    </row>
    <row r="28" spans="1:16" ht="31.5" customHeight="1">
      <c r="A28" s="602"/>
      <c r="B28" s="602"/>
      <c r="C28" s="976"/>
      <c r="D28" s="603" t="s">
        <v>17</v>
      </c>
      <c r="E28" s="974"/>
      <c r="F28" s="974"/>
      <c r="G28" s="974"/>
      <c r="H28" s="974"/>
      <c r="I28" s="974"/>
      <c r="J28" s="974"/>
      <c r="K28" s="974"/>
      <c r="L28" s="974"/>
      <c r="M28" s="975"/>
      <c r="N28" s="985"/>
      <c r="O28" s="637"/>
      <c r="P28" s="634"/>
    </row>
    <row r="29" spans="1:16" ht="12.75" customHeight="1">
      <c r="A29" s="602"/>
      <c r="B29" s="602"/>
      <c r="C29" s="976"/>
      <c r="D29" s="614"/>
      <c r="E29" s="611"/>
      <c r="F29" s="613"/>
      <c r="G29" s="613"/>
      <c r="H29" s="613"/>
      <c r="I29" s="613"/>
      <c r="J29" s="613"/>
      <c r="K29" s="613"/>
      <c r="L29" s="613"/>
      <c r="M29" s="630"/>
      <c r="N29" s="985"/>
      <c r="O29" s="637"/>
      <c r="P29" s="634"/>
    </row>
    <row r="30" spans="1:16" ht="31.5" customHeight="1">
      <c r="A30" s="602"/>
      <c r="B30" s="602"/>
      <c r="C30" s="976"/>
      <c r="D30" s="603" t="s">
        <v>18</v>
      </c>
      <c r="E30" s="974"/>
      <c r="F30" s="974"/>
      <c r="G30" s="974"/>
      <c r="H30" s="974"/>
      <c r="I30" s="974"/>
      <c r="J30" s="974"/>
      <c r="K30" s="974"/>
      <c r="L30" s="974"/>
      <c r="M30" s="975"/>
      <c r="N30" s="985"/>
      <c r="O30" s="637"/>
      <c r="P30" s="634"/>
    </row>
    <row r="31" spans="1:16" ht="12.75" customHeight="1">
      <c r="A31" s="602"/>
      <c r="B31" s="602"/>
      <c r="C31" s="976"/>
      <c r="D31" s="614"/>
      <c r="E31" s="611"/>
      <c r="F31" s="613"/>
      <c r="G31" s="613"/>
      <c r="H31" s="613"/>
      <c r="I31" s="613"/>
      <c r="J31" s="613"/>
      <c r="K31" s="613"/>
      <c r="L31" s="613"/>
      <c r="M31" s="630"/>
      <c r="N31" s="985"/>
      <c r="O31" s="637"/>
      <c r="P31" s="634"/>
    </row>
    <row r="32" spans="1:16" ht="31.5" customHeight="1">
      <c r="A32" s="602"/>
      <c r="B32" s="602"/>
      <c r="C32" s="976"/>
      <c r="D32" s="603" t="s">
        <v>19</v>
      </c>
      <c r="E32" s="974"/>
      <c r="F32" s="974"/>
      <c r="G32" s="974"/>
      <c r="H32" s="974"/>
      <c r="I32" s="974"/>
      <c r="J32" s="974"/>
      <c r="K32" s="974"/>
      <c r="L32" s="974"/>
      <c r="M32" s="975"/>
      <c r="N32" s="985"/>
      <c r="O32" s="637"/>
      <c r="P32" s="634"/>
    </row>
    <row r="33" spans="1:16" ht="12.75" customHeight="1">
      <c r="A33" s="602"/>
      <c r="B33" s="602"/>
      <c r="C33" s="976"/>
      <c r="D33" s="614"/>
      <c r="E33" s="611"/>
      <c r="F33" s="613"/>
      <c r="G33" s="613"/>
      <c r="H33" s="613"/>
      <c r="I33" s="613"/>
      <c r="J33" s="613"/>
      <c r="K33" s="613"/>
      <c r="L33" s="613"/>
      <c r="M33" s="630"/>
      <c r="N33" s="985"/>
      <c r="O33" s="637"/>
      <c r="P33" s="634"/>
    </row>
    <row r="34" spans="1:16" s="582" customFormat="1" ht="31.5" customHeight="1">
      <c r="A34" s="602"/>
      <c r="B34" s="602"/>
      <c r="C34" s="976"/>
      <c r="D34" s="615" t="s">
        <v>20</v>
      </c>
      <c r="E34" s="974"/>
      <c r="F34" s="974"/>
      <c r="G34" s="974"/>
      <c r="H34" s="974"/>
      <c r="I34" s="974"/>
      <c r="J34" s="974"/>
      <c r="K34" s="974"/>
      <c r="L34" s="974"/>
      <c r="M34" s="975"/>
      <c r="N34" s="985"/>
      <c r="O34" s="637"/>
      <c r="P34" s="634"/>
    </row>
    <row r="35" spans="1:16" s="582" customFormat="1" ht="12.75" customHeight="1">
      <c r="A35" s="602"/>
      <c r="B35" s="602"/>
      <c r="C35" s="976"/>
      <c r="D35" s="616"/>
      <c r="E35" s="617"/>
      <c r="F35" s="618"/>
      <c r="G35" s="618"/>
      <c r="H35" s="618"/>
      <c r="I35" s="618"/>
      <c r="J35" s="618"/>
      <c r="K35" s="618"/>
      <c r="L35" s="618"/>
      <c r="M35" s="641"/>
      <c r="N35" s="985"/>
      <c r="O35" s="637"/>
      <c r="P35" s="634"/>
    </row>
    <row r="36" spans="1:16" ht="31.5" customHeight="1">
      <c r="A36" s="602"/>
      <c r="B36" s="602"/>
      <c r="C36" s="976"/>
      <c r="D36" s="603" t="s">
        <v>21</v>
      </c>
      <c r="E36" s="974"/>
      <c r="F36" s="974"/>
      <c r="G36" s="974"/>
      <c r="H36" s="974"/>
      <c r="I36" s="974"/>
      <c r="J36" s="974"/>
      <c r="K36" s="974"/>
      <c r="L36" s="974"/>
      <c r="M36" s="975"/>
      <c r="N36" s="985"/>
      <c r="O36" s="637"/>
      <c r="P36" s="634"/>
    </row>
    <row r="37" spans="1:16" ht="12.75" customHeight="1">
      <c r="A37" s="602"/>
      <c r="B37" s="602"/>
      <c r="C37" s="976"/>
      <c r="D37" s="604"/>
      <c r="E37" s="611"/>
      <c r="F37" s="613"/>
      <c r="G37" s="613"/>
      <c r="H37" s="613"/>
      <c r="I37" s="613"/>
      <c r="J37" s="613"/>
      <c r="K37" s="613"/>
      <c r="L37" s="613"/>
      <c r="M37" s="630"/>
      <c r="N37" s="985"/>
      <c r="O37" s="637"/>
      <c r="P37" s="634"/>
    </row>
    <row r="38" spans="1:16" ht="12.75" customHeight="1">
      <c r="A38" s="602"/>
      <c r="B38" s="602"/>
      <c r="C38" s="976"/>
      <c r="D38" s="619"/>
      <c r="E38" s="620"/>
      <c r="F38" s="613"/>
      <c r="G38" s="613"/>
      <c r="H38" s="613"/>
      <c r="I38" s="613"/>
      <c r="J38" s="613"/>
      <c r="K38" s="613"/>
      <c r="L38" s="613"/>
      <c r="M38" s="630"/>
      <c r="N38" s="985"/>
      <c r="O38" s="637"/>
      <c r="P38" s="634"/>
    </row>
    <row r="39" spans="1:16" ht="15.5">
      <c r="A39" s="602"/>
      <c r="B39" s="602"/>
      <c r="C39" s="977"/>
      <c r="D39" s="621"/>
      <c r="E39" s="622"/>
      <c r="F39" s="622"/>
      <c r="G39" s="622"/>
      <c r="H39" s="622"/>
      <c r="I39" s="622"/>
      <c r="J39" s="622"/>
      <c r="K39" s="622"/>
      <c r="L39" s="622"/>
      <c r="M39" s="622"/>
      <c r="N39" s="642"/>
      <c r="O39" s="643"/>
      <c r="P39" s="643"/>
    </row>
    <row r="40" spans="1:16" ht="15.5">
      <c r="A40" s="586"/>
      <c r="B40" s="586"/>
      <c r="C40" s="623"/>
      <c r="D40" s="624"/>
      <c r="E40" s="623"/>
      <c r="F40" s="623"/>
      <c r="G40" s="623"/>
      <c r="H40" s="623"/>
      <c r="I40" s="623"/>
      <c r="J40" s="623"/>
      <c r="K40" s="623"/>
      <c r="L40" s="623"/>
      <c r="M40" s="623"/>
      <c r="N40" s="623"/>
      <c r="O40" s="644"/>
      <c r="P40" s="644"/>
    </row>
  </sheetData>
  <sheetProtection formatCells="0" formatColumns="0" formatRows="0" insertColumns="0" insertRows="0" deleteColumns="0" deleteRows="0" sort="0" autoFilter="0" pivotTables="0"/>
  <mergeCells count="31">
    <mergeCell ref="C2:N2"/>
    <mergeCell ref="D6:E6"/>
    <mergeCell ref="F6:K6"/>
    <mergeCell ref="E7:M7"/>
    <mergeCell ref="O9:P9"/>
    <mergeCell ref="D14:E14"/>
    <mergeCell ref="D10:E10"/>
    <mergeCell ref="F10:L10"/>
    <mergeCell ref="E30:M30"/>
    <mergeCell ref="O11:P11"/>
    <mergeCell ref="D12:E12"/>
    <mergeCell ref="F12:L12"/>
    <mergeCell ref="O12:P12"/>
    <mergeCell ref="O13:P13"/>
    <mergeCell ref="O10:P10"/>
    <mergeCell ref="E32:M32"/>
    <mergeCell ref="E34:M34"/>
    <mergeCell ref="E36:M36"/>
    <mergeCell ref="C3:C39"/>
    <mergeCell ref="O14:P14"/>
    <mergeCell ref="D15:E15"/>
    <mergeCell ref="F15:L15"/>
    <mergeCell ref="O15:P15"/>
    <mergeCell ref="E16:M16"/>
    <mergeCell ref="N3:N38"/>
    <mergeCell ref="E18:M18"/>
    <mergeCell ref="E20:M20"/>
    <mergeCell ref="E22:M22"/>
    <mergeCell ref="E24:M24"/>
    <mergeCell ref="E26:M26"/>
    <mergeCell ref="E28:M28"/>
  </mergeCells>
  <phoneticPr fontId="14" type="noConversion"/>
  <dataValidations count="1">
    <dataValidation errorStyle="information" allowBlank="1" showInputMessage="1" showErrorMessage="1" sqref="F11:L11"/>
  </dataValidations>
  <hyperlinks>
    <hyperlink ref="D5" location="填表说明!A1" display="填表前请先阅读填表说明"/>
    <hyperlink ref="A1" location="索引目录!B2" display="返回索引页"/>
  </hyperlinks>
  <pageMargins left="0.75" right="0.75" top="1" bottom="1" header="0.5" footer="0.5"/>
  <pageSetup paperSize="9" orientation="portrait" verticalDpi="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35"/>
  <sheetViews>
    <sheetView workbookViewId="0"/>
  </sheetViews>
  <sheetFormatPr defaultColWidth="9" defaultRowHeight="15.75" customHeight="1" outlineLevelCol="1"/>
  <cols>
    <col min="1" max="1" width="6.33203125" style="902" customWidth="1"/>
    <col min="2" max="2" width="30.33203125" style="3" customWidth="1"/>
    <col min="3" max="3" width="12.9140625" style="3" customWidth="1"/>
    <col min="4" max="4" width="13.08203125" style="3" customWidth="1"/>
    <col min="5" max="5" width="8.83203125" style="3" customWidth="1"/>
    <col min="6" max="6" width="13.58203125" style="3" customWidth="1" outlineLevel="1"/>
    <col min="7" max="7" width="14.6640625" style="3" customWidth="1"/>
    <col min="8" max="8" width="14.25" style="3" customWidth="1"/>
    <col min="9" max="9" width="8.83203125" style="3" customWidth="1"/>
    <col min="10" max="10" width="10.83203125" style="3" customWidth="1"/>
    <col min="11" max="11" width="13.33203125" style="3" customWidth="1"/>
    <col min="12" max="16384" width="9" style="3"/>
  </cols>
  <sheetData>
    <row r="1" spans="1:11" ht="15">
      <c r="A1" s="901" t="s">
        <v>0</v>
      </c>
      <c r="B1" s="5" t="s">
        <v>303</v>
      </c>
      <c r="C1" s="6"/>
      <c r="D1" s="6"/>
      <c r="E1" s="6"/>
      <c r="F1" s="6"/>
      <c r="G1" s="6"/>
      <c r="H1" s="6"/>
      <c r="I1" s="6"/>
      <c r="J1" s="6"/>
      <c r="K1" s="6"/>
    </row>
    <row r="2" spans="1:11" s="1" customFormat="1" ht="30" customHeight="1">
      <c r="A2" s="1106" t="s">
        <v>927</v>
      </c>
      <c r="B2" s="1107"/>
      <c r="C2" s="1107"/>
      <c r="D2" s="1107"/>
      <c r="E2" s="1107"/>
      <c r="F2" s="1107"/>
      <c r="G2" s="1107"/>
      <c r="H2" s="1107"/>
      <c r="I2" s="1107"/>
      <c r="J2" s="1107"/>
      <c r="K2" s="1107"/>
    </row>
    <row r="3" spans="1:11" ht="14.15" customHeight="1">
      <c r="A3" s="1108" t="str">
        <f>CONCATENATE(封面!D9,封面!F9,封面!G9,封面!H9,封面!I9,封面!J9,封面!K9)</f>
        <v>清查基准日：2025年8月31日</v>
      </c>
      <c r="B3" s="1108"/>
      <c r="C3" s="1108"/>
      <c r="D3" s="1108"/>
      <c r="E3" s="1108"/>
      <c r="F3" s="1108"/>
      <c r="G3" s="1108"/>
      <c r="H3" s="1111"/>
      <c r="I3" s="1111"/>
      <c r="J3" s="1111"/>
      <c r="K3" s="1111"/>
    </row>
    <row r="4" spans="1:11" ht="14.15" customHeight="1">
      <c r="A4" s="294"/>
      <c r="B4" s="8"/>
      <c r="C4" s="8"/>
      <c r="D4" s="8"/>
      <c r="E4" s="8"/>
      <c r="F4" s="8"/>
      <c r="G4" s="8"/>
      <c r="H4" s="9"/>
      <c r="I4" s="9"/>
      <c r="J4" s="9"/>
      <c r="K4" s="10" t="s">
        <v>436</v>
      </c>
    </row>
    <row r="5" spans="1:11" ht="15.75" customHeight="1">
      <c r="A5" s="902" t="str">
        <f>封面!D7&amp;封面!E7</f>
        <v>资产清查单位：和县飞雁城乡客运有限公司</v>
      </c>
      <c r="K5" s="12" t="s">
        <v>203</v>
      </c>
    </row>
    <row r="6" spans="1:11" s="2" customFormat="1" ht="15.75" customHeight="1">
      <c r="A6" s="903" t="s">
        <v>205</v>
      </c>
      <c r="B6" s="69" t="s">
        <v>437</v>
      </c>
      <c r="C6" s="69" t="s">
        <v>420</v>
      </c>
      <c r="D6" s="650" t="s">
        <v>421</v>
      </c>
      <c r="E6" s="650" t="s">
        <v>422</v>
      </c>
      <c r="F6" s="650" t="s">
        <v>274</v>
      </c>
      <c r="G6" s="650" t="s">
        <v>957</v>
      </c>
      <c r="H6" s="650" t="s">
        <v>925</v>
      </c>
      <c r="I6" s="339" t="s">
        <v>277</v>
      </c>
      <c r="J6" s="69" t="s">
        <v>305</v>
      </c>
      <c r="K6" s="71" t="s">
        <v>208</v>
      </c>
    </row>
    <row r="7" spans="1:11" ht="26">
      <c r="A7" s="878">
        <v>1</v>
      </c>
      <c r="B7" s="873" t="s">
        <v>1122</v>
      </c>
      <c r="C7" s="863" t="s">
        <v>1208</v>
      </c>
      <c r="D7" s="75"/>
      <c r="E7" s="676"/>
      <c r="F7" s="690">
        <v>26574.18</v>
      </c>
      <c r="G7" s="75">
        <v>26574.18</v>
      </c>
      <c r="H7" s="75">
        <v>26574.18</v>
      </c>
      <c r="I7" s="745"/>
      <c r="J7" s="75"/>
      <c r="K7" s="340" t="s">
        <v>1033</v>
      </c>
    </row>
    <row r="8" spans="1:11" ht="15.75" customHeight="1">
      <c r="A8" s="878">
        <v>2</v>
      </c>
      <c r="B8" s="676" t="s">
        <v>1123</v>
      </c>
      <c r="C8" s="863" t="s">
        <v>1193</v>
      </c>
      <c r="D8" s="75"/>
      <c r="E8" s="676"/>
      <c r="F8" s="690">
        <v>12894.4</v>
      </c>
      <c r="G8" s="75">
        <v>12894.4</v>
      </c>
      <c r="H8" s="75">
        <v>12894.4</v>
      </c>
      <c r="I8" s="745"/>
      <c r="J8" s="75"/>
      <c r="K8" s="340" t="s">
        <v>1033</v>
      </c>
    </row>
    <row r="9" spans="1:11" ht="15.75" customHeight="1">
      <c r="A9" s="878">
        <v>3</v>
      </c>
      <c r="B9" s="676" t="s">
        <v>1125</v>
      </c>
      <c r="C9" s="863" t="s">
        <v>1193</v>
      </c>
      <c r="D9" s="75"/>
      <c r="E9" s="676"/>
      <c r="F9" s="690">
        <v>285957.7</v>
      </c>
      <c r="G9" s="75">
        <v>285957.7</v>
      </c>
      <c r="H9" s="75">
        <v>285957.7</v>
      </c>
      <c r="I9" s="745"/>
      <c r="J9" s="75"/>
      <c r="K9" s="340" t="s">
        <v>1031</v>
      </c>
    </row>
    <row r="10" spans="1:11" ht="15.75" customHeight="1">
      <c r="A10" s="878">
        <v>4</v>
      </c>
      <c r="B10" s="676" t="s">
        <v>1125</v>
      </c>
      <c r="C10" s="863" t="s">
        <v>1207</v>
      </c>
      <c r="D10" s="904">
        <v>45231</v>
      </c>
      <c r="E10" s="676"/>
      <c r="F10" s="75">
        <v>7858.5999999999767</v>
      </c>
      <c r="G10" s="75">
        <v>7858.5999999999767</v>
      </c>
      <c r="H10" s="75">
        <v>7858.5999999999767</v>
      </c>
      <c r="I10" s="745"/>
      <c r="J10" s="75"/>
      <c r="K10" s="340" t="s">
        <v>1031</v>
      </c>
    </row>
    <row r="11" spans="1:11" ht="15.75" customHeight="1">
      <c r="A11" s="878"/>
      <c r="B11" s="676"/>
      <c r="C11" s="75"/>
      <c r="D11" s="75"/>
      <c r="E11" s="676"/>
      <c r="F11" s="75"/>
      <c r="G11" s="75"/>
      <c r="H11" s="75"/>
      <c r="I11" s="745"/>
      <c r="J11" s="75"/>
      <c r="K11" s="340"/>
    </row>
    <row r="12" spans="1:11" ht="15.75" customHeight="1">
      <c r="A12" s="878"/>
      <c r="B12" s="676"/>
      <c r="C12" s="75"/>
      <c r="D12" s="75"/>
      <c r="E12" s="676"/>
      <c r="F12" s="75"/>
      <c r="G12" s="75"/>
      <c r="H12" s="75"/>
      <c r="I12" s="745"/>
      <c r="J12" s="75"/>
      <c r="K12" s="76"/>
    </row>
    <row r="13" spans="1:11" ht="15.75" customHeight="1">
      <c r="A13" s="878"/>
      <c r="B13" s="676"/>
      <c r="C13" s="75"/>
      <c r="D13" s="75"/>
      <c r="E13" s="676"/>
      <c r="F13" s="75"/>
      <c r="G13" s="75"/>
      <c r="H13" s="75"/>
      <c r="I13" s="745"/>
      <c r="J13" s="75"/>
      <c r="K13" s="76"/>
    </row>
    <row r="14" spans="1:11" ht="15.75" customHeight="1">
      <c r="A14" s="878"/>
      <c r="B14" s="676"/>
      <c r="C14" s="75"/>
      <c r="D14" s="75"/>
      <c r="E14" s="676"/>
      <c r="F14" s="75"/>
      <c r="G14" s="75"/>
      <c r="H14" s="75"/>
      <c r="I14" s="745"/>
      <c r="J14" s="75"/>
      <c r="K14" s="76"/>
    </row>
    <row r="15" spans="1:11" ht="15.75" customHeight="1">
      <c r="A15" s="878"/>
      <c r="B15" s="676"/>
      <c r="C15" s="75"/>
      <c r="D15" s="75"/>
      <c r="E15" s="676"/>
      <c r="F15" s="75"/>
      <c r="G15" s="75"/>
      <c r="H15" s="75"/>
      <c r="I15" s="745"/>
      <c r="J15" s="75"/>
      <c r="K15" s="76"/>
    </row>
    <row r="16" spans="1:11" ht="15.75" customHeight="1">
      <c r="A16" s="878"/>
      <c r="B16" s="676"/>
      <c r="C16" s="75"/>
      <c r="D16" s="75"/>
      <c r="E16" s="676"/>
      <c r="F16" s="75"/>
      <c r="G16" s="75"/>
      <c r="H16" s="75"/>
      <c r="I16" s="745"/>
      <c r="J16" s="75"/>
      <c r="K16" s="76"/>
    </row>
    <row r="17" spans="1:11" ht="15.75" customHeight="1">
      <c r="A17" s="878"/>
      <c r="B17" s="676"/>
      <c r="C17" s="75"/>
      <c r="D17" s="75"/>
      <c r="E17" s="676"/>
      <c r="F17" s="75"/>
      <c r="G17" s="75"/>
      <c r="H17" s="75"/>
      <c r="I17" s="745"/>
      <c r="J17" s="75"/>
      <c r="K17" s="76"/>
    </row>
    <row r="18" spans="1:11" ht="15.75" customHeight="1">
      <c r="A18" s="878"/>
      <c r="B18" s="676"/>
      <c r="C18" s="75"/>
      <c r="D18" s="75"/>
      <c r="E18" s="676"/>
      <c r="F18" s="75"/>
      <c r="G18" s="75"/>
      <c r="H18" s="75"/>
      <c r="I18" s="745"/>
      <c r="J18" s="75"/>
      <c r="K18" s="76"/>
    </row>
    <row r="19" spans="1:11" ht="15.75" customHeight="1">
      <c r="A19" s="878"/>
      <c r="B19" s="676"/>
      <c r="C19" s="75"/>
      <c r="D19" s="75"/>
      <c r="E19" s="676"/>
      <c r="F19" s="75"/>
      <c r="G19" s="75"/>
      <c r="H19" s="75"/>
      <c r="I19" s="745"/>
      <c r="J19" s="75"/>
      <c r="K19" s="76"/>
    </row>
    <row r="20" spans="1:11" ht="15.75" customHeight="1">
      <c r="A20" s="878"/>
      <c r="B20" s="676"/>
      <c r="C20" s="75"/>
      <c r="D20" s="75"/>
      <c r="E20" s="676"/>
      <c r="F20" s="75"/>
      <c r="G20" s="75"/>
      <c r="H20" s="75"/>
      <c r="I20" s="745"/>
      <c r="J20" s="75"/>
      <c r="K20" s="76"/>
    </row>
    <row r="21" spans="1:11" ht="15.75" customHeight="1">
      <c r="A21" s="878"/>
      <c r="B21" s="676"/>
      <c r="C21" s="75"/>
      <c r="D21" s="75"/>
      <c r="E21" s="676"/>
      <c r="F21" s="75"/>
      <c r="G21" s="75"/>
      <c r="H21" s="75"/>
      <c r="I21" s="745"/>
      <c r="J21" s="75"/>
      <c r="K21" s="76"/>
    </row>
    <row r="22" spans="1:11" ht="15.75" customHeight="1">
      <c r="A22" s="878"/>
      <c r="B22" s="676"/>
      <c r="C22" s="75"/>
      <c r="D22" s="75"/>
      <c r="E22" s="676"/>
      <c r="F22" s="75"/>
      <c r="G22" s="75"/>
      <c r="H22" s="75"/>
      <c r="I22" s="745"/>
      <c r="J22" s="75"/>
      <c r="K22" s="76"/>
    </row>
    <row r="23" spans="1:11" ht="15.75" customHeight="1">
      <c r="A23" s="878"/>
      <c r="B23" s="676"/>
      <c r="C23" s="75"/>
      <c r="D23" s="75"/>
      <c r="E23" s="676"/>
      <c r="F23" s="75"/>
      <c r="G23" s="75"/>
      <c r="H23" s="75"/>
      <c r="I23" s="745"/>
      <c r="J23" s="75"/>
      <c r="K23" s="76"/>
    </row>
    <row r="24" spans="1:11" ht="15.75" customHeight="1">
      <c r="A24" s="878"/>
      <c r="B24" s="676"/>
      <c r="C24" s="75"/>
      <c r="D24" s="75"/>
      <c r="E24" s="676"/>
      <c r="F24" s="75"/>
      <c r="G24" s="75"/>
      <c r="H24" s="75"/>
      <c r="I24" s="745"/>
      <c r="J24" s="75"/>
      <c r="K24" s="76"/>
    </row>
    <row r="25" spans="1:11" ht="15.75" customHeight="1">
      <c r="A25" s="878"/>
      <c r="B25" s="676"/>
      <c r="C25" s="75"/>
      <c r="D25" s="75"/>
      <c r="E25" s="75"/>
      <c r="F25" s="75"/>
      <c r="G25" s="75"/>
      <c r="H25" s="75"/>
      <c r="I25" s="745"/>
      <c r="J25" s="75"/>
      <c r="K25" s="76"/>
    </row>
    <row r="26" spans="1:11" ht="15.75" customHeight="1">
      <c r="A26" s="878"/>
      <c r="B26" s="676"/>
      <c r="C26" s="75"/>
      <c r="D26" s="75"/>
      <c r="E26" s="75"/>
      <c r="F26" s="75"/>
      <c r="G26" s="75"/>
      <c r="H26" s="75"/>
      <c r="I26" s="745"/>
      <c r="J26" s="75"/>
      <c r="K26" s="76"/>
    </row>
    <row r="27" spans="1:11" ht="15.75" customHeight="1">
      <c r="A27" s="878"/>
      <c r="B27" s="676"/>
      <c r="C27" s="75"/>
      <c r="D27" s="75"/>
      <c r="E27" s="75"/>
      <c r="F27" s="75"/>
      <c r="G27" s="75"/>
      <c r="H27" s="75"/>
      <c r="I27" s="745"/>
      <c r="J27" s="75"/>
      <c r="K27" s="76"/>
    </row>
    <row r="28" spans="1:11" ht="15.75" customHeight="1">
      <c r="A28" s="878"/>
      <c r="B28" s="676"/>
      <c r="C28" s="75"/>
      <c r="D28" s="75"/>
      <c r="E28" s="75"/>
      <c r="F28" s="75"/>
      <c r="G28" s="75"/>
      <c r="H28" s="75"/>
      <c r="I28" s="745"/>
      <c r="J28" s="75"/>
      <c r="K28" s="76"/>
    </row>
    <row r="29" spans="1:11" ht="15.75" customHeight="1">
      <c r="A29" s="878"/>
      <c r="B29" s="676"/>
      <c r="C29" s="75"/>
      <c r="D29" s="75"/>
      <c r="E29" s="75"/>
      <c r="F29" s="75"/>
      <c r="G29" s="75"/>
      <c r="H29" s="75"/>
      <c r="I29" s="745"/>
      <c r="J29" s="75"/>
      <c r="K29" s="76"/>
    </row>
    <row r="30" spans="1:11" ht="15.75" customHeight="1">
      <c r="A30" s="878"/>
      <c r="B30" s="676"/>
      <c r="C30" s="75"/>
      <c r="D30" s="75"/>
      <c r="E30" s="75"/>
      <c r="F30" s="75"/>
      <c r="G30" s="75"/>
      <c r="H30" s="75"/>
      <c r="I30" s="745"/>
      <c r="J30" s="75"/>
      <c r="K30" s="76"/>
    </row>
    <row r="31" spans="1:11" ht="15.75" customHeight="1">
      <c r="A31" s="1118" t="s">
        <v>413</v>
      </c>
      <c r="B31" s="1119"/>
      <c r="C31" s="75"/>
      <c r="D31" s="75"/>
      <c r="E31" s="75"/>
      <c r="F31" s="75">
        <f>SUM(F7:F30)</f>
        <v>333284.88</v>
      </c>
      <c r="G31" s="75">
        <f>SUM(G7:G30)</f>
        <v>333284.88</v>
      </c>
      <c r="H31" s="75">
        <f>SUM(H7:H30)</f>
        <v>333284.88</v>
      </c>
      <c r="I31" s="745"/>
      <c r="J31" s="75"/>
      <c r="K31" s="76"/>
    </row>
    <row r="32" spans="1:11" ht="15.75" customHeight="1">
      <c r="A32" s="1118" t="s">
        <v>928</v>
      </c>
      <c r="B32" s="1119"/>
      <c r="C32" s="75"/>
      <c r="D32" s="75"/>
      <c r="E32" s="75"/>
      <c r="F32" s="75"/>
      <c r="G32" s="75"/>
      <c r="H32" s="75"/>
      <c r="I32" s="745"/>
      <c r="J32" s="75"/>
      <c r="K32" s="76"/>
    </row>
    <row r="33" spans="1:11" ht="15.75" customHeight="1">
      <c r="A33" s="1120" t="s">
        <v>413</v>
      </c>
      <c r="B33" s="1121"/>
      <c r="C33" s="231"/>
      <c r="D33" s="746"/>
      <c r="E33" s="747"/>
      <c r="F33" s="748">
        <f>F31-F32</f>
        <v>333284.88</v>
      </c>
      <c r="G33" s="808">
        <f t="shared" ref="G33:H33" si="0">G31-G32</f>
        <v>333284.88</v>
      </c>
      <c r="H33" s="748">
        <f t="shared" si="0"/>
        <v>333284.88</v>
      </c>
      <c r="I33" s="80"/>
      <c r="J33" s="80"/>
      <c r="K33" s="81"/>
    </row>
    <row r="34" spans="1:11" ht="15.75" customHeight="1">
      <c r="A34" s="902" t="str">
        <f>封面!D11&amp;封面!F11</f>
        <v>资产清查单位填报人：赵翠</v>
      </c>
      <c r="G34" s="11"/>
    </row>
    <row r="35" spans="1:11" ht="15.75" customHeight="1">
      <c r="A35" s="902"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K2"/>
    <mergeCell ref="A3:K3"/>
    <mergeCell ref="A31:B31"/>
    <mergeCell ref="A32:B32"/>
    <mergeCell ref="A33:B33"/>
  </mergeCells>
  <phoneticPr fontId="14" type="noConversion"/>
  <hyperlinks>
    <hyperlink ref="A1" location="索引目录!D14" display="返回索引页"/>
    <hyperlink ref="B1" location="'3-流动汇总'!B11" display="返回"/>
  </hyperlinks>
  <printOptions horizontalCentered="1"/>
  <pageMargins left="0.74803149606299213" right="0.74803149606299213" top="0.70866141732283472" bottom="0.62992125984251968" header="0.43307086614173229" footer="0.39370078740157483"/>
  <pageSetup paperSize="9" scale="83"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0"/>
  <sheetViews>
    <sheetView workbookViewId="0"/>
  </sheetViews>
  <sheetFormatPr defaultColWidth="9" defaultRowHeight="15.75" customHeight="1" outlineLevelCol="1"/>
  <cols>
    <col min="1" max="1" width="5" style="3" customWidth="1"/>
    <col min="2" max="2" width="20.33203125" style="3" customWidth="1"/>
    <col min="3" max="3" width="11.25" style="3" customWidth="1"/>
    <col min="4" max="4" width="12.83203125" style="3" customWidth="1"/>
    <col min="5" max="5" width="16.5" style="3" customWidth="1"/>
    <col min="6" max="6" width="7" style="3" customWidth="1"/>
    <col min="7" max="7" width="12.58203125" style="3" hidden="1" customWidth="1" outlineLevel="1"/>
    <col min="8" max="8" width="12.58203125" style="3" customWidth="1" collapsed="1"/>
    <col min="9" max="11" width="12.58203125" style="3" customWidth="1"/>
    <col min="12" max="12" width="9.5" style="3" customWidth="1"/>
    <col min="13" max="16384" width="9" style="3"/>
  </cols>
  <sheetData>
    <row r="1" spans="1:12" ht="15">
      <c r="A1" s="4" t="s">
        <v>0</v>
      </c>
      <c r="B1" s="5" t="s">
        <v>303</v>
      </c>
      <c r="C1" s="6"/>
      <c r="D1" s="6"/>
      <c r="E1" s="6"/>
      <c r="F1" s="6"/>
      <c r="G1" s="6"/>
      <c r="H1" s="6"/>
      <c r="I1" s="6"/>
      <c r="J1" s="6"/>
      <c r="K1" s="6"/>
      <c r="L1" s="6"/>
    </row>
    <row r="2" spans="1:12" s="1" customFormat="1" ht="30" customHeight="1">
      <c r="A2" s="1106" t="s">
        <v>1011</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08"/>
      <c r="D3" s="1108"/>
      <c r="E3" s="1108"/>
      <c r="F3" s="1108"/>
      <c r="G3" s="1108"/>
      <c r="H3" s="1108"/>
      <c r="I3" s="1111"/>
      <c r="J3" s="1111"/>
      <c r="K3" s="1111"/>
      <c r="L3" s="1111"/>
    </row>
    <row r="4" spans="1:12" ht="14.15" customHeight="1">
      <c r="A4" s="8"/>
      <c r="B4" s="8"/>
      <c r="C4" s="8"/>
      <c r="D4" s="8"/>
      <c r="E4" s="8"/>
      <c r="F4" s="8"/>
      <c r="G4" s="8"/>
      <c r="H4" s="8"/>
      <c r="I4" s="9"/>
      <c r="J4" s="9"/>
      <c r="K4" s="9"/>
      <c r="L4" s="10" t="s">
        <v>438</v>
      </c>
    </row>
    <row r="5" spans="1:12" ht="15.75" customHeight="1">
      <c r="A5" s="11" t="str">
        <f>封面!D7&amp;封面!E7</f>
        <v>资产清查单位：和县飞雁城乡客运有限公司</v>
      </c>
      <c r="L5" s="12" t="s">
        <v>203</v>
      </c>
    </row>
    <row r="6" spans="1:12" s="2" customFormat="1" ht="15.75" customHeight="1">
      <c r="A6" s="13" t="s">
        <v>205</v>
      </c>
      <c r="B6" s="13" t="s">
        <v>419</v>
      </c>
      <c r="C6" s="13" t="s">
        <v>421</v>
      </c>
      <c r="D6" s="13" t="s">
        <v>439</v>
      </c>
      <c r="E6" s="13" t="s">
        <v>440</v>
      </c>
      <c r="F6" s="13" t="s">
        <v>441</v>
      </c>
      <c r="G6" s="14" t="s">
        <v>274</v>
      </c>
      <c r="H6" s="30" t="s">
        <v>275</v>
      </c>
      <c r="I6" s="13" t="s">
        <v>276</v>
      </c>
      <c r="J6" s="112" t="s">
        <v>277</v>
      </c>
      <c r="K6" s="13" t="s">
        <v>305</v>
      </c>
      <c r="L6" s="13" t="s">
        <v>208</v>
      </c>
    </row>
    <row r="7" spans="1:12" ht="15.75" customHeight="1">
      <c r="A7" s="16"/>
      <c r="B7" s="17"/>
      <c r="C7" s="18"/>
      <c r="D7" s="20"/>
      <c r="E7" s="16"/>
      <c r="F7" s="16"/>
      <c r="G7" s="19"/>
      <c r="H7" s="22"/>
      <c r="I7" s="20"/>
      <c r="J7" s="20"/>
      <c r="K7" s="20" t="str">
        <f>IF(H7=0,"",(I7-H7)/H7*100)</f>
        <v/>
      </c>
      <c r="L7" s="21"/>
    </row>
    <row r="8" spans="1:12" ht="15.75" customHeight="1">
      <c r="A8" s="16"/>
      <c r="B8" s="17"/>
      <c r="C8" s="18"/>
      <c r="D8" s="20"/>
      <c r="E8" s="16"/>
      <c r="F8" s="16"/>
      <c r="G8" s="19"/>
      <c r="H8" s="22"/>
      <c r="I8" s="20"/>
      <c r="J8" s="20"/>
      <c r="K8" s="20" t="str">
        <f>IF(H8=0,"",(I8-H8)/H8*100)</f>
        <v/>
      </c>
      <c r="L8" s="21"/>
    </row>
    <row r="9" spans="1:12" ht="15.75" customHeight="1">
      <c r="A9" s="16"/>
      <c r="B9" s="17"/>
      <c r="C9" s="18"/>
      <c r="D9" s="20"/>
      <c r="E9" s="16"/>
      <c r="F9" s="16"/>
      <c r="G9" s="19"/>
      <c r="H9" s="22"/>
      <c r="I9" s="20"/>
      <c r="J9" s="20"/>
      <c r="K9" s="20" t="str">
        <f t="shared" ref="K9:K28" si="0">IF(H9=0,"",(I9-H9)/H9*100)</f>
        <v/>
      </c>
      <c r="L9" s="21"/>
    </row>
    <row r="10" spans="1:12" ht="15.75" customHeight="1">
      <c r="A10" s="16"/>
      <c r="B10" s="17"/>
      <c r="C10" s="18"/>
      <c r="D10" s="20"/>
      <c r="E10" s="16"/>
      <c r="F10" s="16"/>
      <c r="G10" s="19"/>
      <c r="H10" s="22"/>
      <c r="I10" s="20"/>
      <c r="J10" s="20"/>
      <c r="K10" s="20" t="str">
        <f t="shared" si="0"/>
        <v/>
      </c>
      <c r="L10" s="21"/>
    </row>
    <row r="11" spans="1:12" ht="15.75" customHeight="1">
      <c r="A11" s="16"/>
      <c r="B11" s="17"/>
      <c r="C11" s="18"/>
      <c r="D11" s="20"/>
      <c r="E11" s="16"/>
      <c r="F11" s="16"/>
      <c r="G11" s="19"/>
      <c r="H11" s="22"/>
      <c r="I11" s="20"/>
      <c r="J11" s="20"/>
      <c r="K11" s="20" t="str">
        <f t="shared" si="0"/>
        <v/>
      </c>
      <c r="L11" s="21"/>
    </row>
    <row r="12" spans="1:12" ht="15.75" customHeight="1">
      <c r="A12" s="16"/>
      <c r="B12" s="17"/>
      <c r="C12" s="18"/>
      <c r="D12" s="20"/>
      <c r="E12" s="16"/>
      <c r="F12" s="16"/>
      <c r="G12" s="19"/>
      <c r="H12" s="22"/>
      <c r="I12" s="20"/>
      <c r="J12" s="20"/>
      <c r="K12" s="20" t="str">
        <f t="shared" si="0"/>
        <v/>
      </c>
      <c r="L12" s="21"/>
    </row>
    <row r="13" spans="1:12" ht="15.75" customHeight="1">
      <c r="A13" s="16"/>
      <c r="B13" s="17"/>
      <c r="C13" s="18"/>
      <c r="D13" s="20"/>
      <c r="E13" s="16"/>
      <c r="F13" s="16"/>
      <c r="G13" s="19"/>
      <c r="H13" s="22"/>
      <c r="I13" s="20"/>
      <c r="J13" s="20"/>
      <c r="K13" s="20" t="str">
        <f t="shared" si="0"/>
        <v/>
      </c>
      <c r="L13" s="21"/>
    </row>
    <row r="14" spans="1:12" ht="15.75" customHeight="1">
      <c r="A14" s="16"/>
      <c r="B14" s="17"/>
      <c r="C14" s="18"/>
      <c r="D14" s="20"/>
      <c r="E14" s="16"/>
      <c r="F14" s="16"/>
      <c r="G14" s="19"/>
      <c r="H14" s="22"/>
      <c r="I14" s="20"/>
      <c r="J14" s="20"/>
      <c r="K14" s="20" t="str">
        <f t="shared" si="0"/>
        <v/>
      </c>
      <c r="L14" s="21"/>
    </row>
    <row r="15" spans="1:12" ht="15.75" customHeight="1">
      <c r="A15" s="16"/>
      <c r="B15" s="17"/>
      <c r="C15" s="18"/>
      <c r="D15" s="20"/>
      <c r="E15" s="16"/>
      <c r="F15" s="16"/>
      <c r="G15" s="19"/>
      <c r="H15" s="22"/>
      <c r="I15" s="20"/>
      <c r="J15" s="20"/>
      <c r="K15" s="20" t="str">
        <f t="shared" si="0"/>
        <v/>
      </c>
      <c r="L15" s="21"/>
    </row>
    <row r="16" spans="1:12" ht="15.75" customHeight="1">
      <c r="A16" s="16"/>
      <c r="B16" s="17"/>
      <c r="C16" s="18"/>
      <c r="D16" s="20"/>
      <c r="E16" s="16"/>
      <c r="F16" s="16"/>
      <c r="G16" s="19"/>
      <c r="H16" s="22"/>
      <c r="I16" s="20"/>
      <c r="J16" s="20"/>
      <c r="K16" s="20" t="str">
        <f t="shared" si="0"/>
        <v/>
      </c>
      <c r="L16" s="21"/>
    </row>
    <row r="17" spans="1:12" ht="15.75" customHeight="1">
      <c r="A17" s="16"/>
      <c r="B17" s="17"/>
      <c r="C17" s="18"/>
      <c r="D17" s="20"/>
      <c r="E17" s="16"/>
      <c r="F17" s="16"/>
      <c r="G17" s="19"/>
      <c r="H17" s="22"/>
      <c r="I17" s="20"/>
      <c r="J17" s="20"/>
      <c r="K17" s="20" t="str">
        <f t="shared" si="0"/>
        <v/>
      </c>
      <c r="L17" s="21"/>
    </row>
    <row r="18" spans="1:12" ht="15.75" customHeight="1">
      <c r="A18" s="16"/>
      <c r="B18" s="17"/>
      <c r="C18" s="18"/>
      <c r="D18" s="20"/>
      <c r="E18" s="16"/>
      <c r="F18" s="16"/>
      <c r="G18" s="19"/>
      <c r="H18" s="22"/>
      <c r="I18" s="20"/>
      <c r="J18" s="20"/>
      <c r="K18" s="20" t="str">
        <f t="shared" si="0"/>
        <v/>
      </c>
      <c r="L18" s="21"/>
    </row>
    <row r="19" spans="1:12" ht="15.75" customHeight="1">
      <c r="A19" s="16"/>
      <c r="B19" s="17"/>
      <c r="C19" s="18"/>
      <c r="D19" s="20"/>
      <c r="E19" s="16"/>
      <c r="F19" s="16"/>
      <c r="G19" s="19"/>
      <c r="H19" s="22"/>
      <c r="I19" s="20"/>
      <c r="J19" s="20"/>
      <c r="K19" s="20" t="str">
        <f t="shared" si="0"/>
        <v/>
      </c>
      <c r="L19" s="21"/>
    </row>
    <row r="20" spans="1:12" ht="15.75" customHeight="1">
      <c r="A20" s="16"/>
      <c r="B20" s="17"/>
      <c r="C20" s="18"/>
      <c r="D20" s="20"/>
      <c r="E20" s="16"/>
      <c r="F20" s="16"/>
      <c r="G20" s="19"/>
      <c r="H20" s="22"/>
      <c r="I20" s="20"/>
      <c r="J20" s="20"/>
      <c r="K20" s="20" t="str">
        <f t="shared" si="0"/>
        <v/>
      </c>
      <c r="L20" s="21"/>
    </row>
    <row r="21" spans="1:12" ht="15.75" customHeight="1">
      <c r="A21" s="16"/>
      <c r="B21" s="17"/>
      <c r="C21" s="18"/>
      <c r="D21" s="20"/>
      <c r="E21" s="16"/>
      <c r="F21" s="16"/>
      <c r="G21" s="19"/>
      <c r="H21" s="22"/>
      <c r="I21" s="20"/>
      <c r="J21" s="20"/>
      <c r="K21" s="20" t="str">
        <f t="shared" si="0"/>
        <v/>
      </c>
      <c r="L21" s="21"/>
    </row>
    <row r="22" spans="1:12" ht="15.75" customHeight="1">
      <c r="A22" s="16"/>
      <c r="B22" s="17"/>
      <c r="C22" s="18"/>
      <c r="D22" s="20"/>
      <c r="E22" s="16"/>
      <c r="F22" s="16"/>
      <c r="G22" s="19"/>
      <c r="H22" s="22"/>
      <c r="I22" s="20"/>
      <c r="J22" s="20"/>
      <c r="K22" s="20" t="str">
        <f t="shared" si="0"/>
        <v/>
      </c>
      <c r="L22" s="21"/>
    </row>
    <row r="23" spans="1:12" ht="15.75" customHeight="1">
      <c r="A23" s="16"/>
      <c r="B23" s="17"/>
      <c r="C23" s="18"/>
      <c r="D23" s="20"/>
      <c r="E23" s="16"/>
      <c r="F23" s="16"/>
      <c r="G23" s="19"/>
      <c r="H23" s="22"/>
      <c r="I23" s="20"/>
      <c r="J23" s="20"/>
      <c r="K23" s="20" t="str">
        <f t="shared" si="0"/>
        <v/>
      </c>
      <c r="L23" s="21"/>
    </row>
    <row r="24" spans="1:12" ht="15.75" customHeight="1">
      <c r="A24" s="16"/>
      <c r="B24" s="17"/>
      <c r="C24" s="18"/>
      <c r="D24" s="20"/>
      <c r="E24" s="16"/>
      <c r="F24" s="16"/>
      <c r="G24" s="19"/>
      <c r="H24" s="22"/>
      <c r="I24" s="20"/>
      <c r="J24" s="20"/>
      <c r="K24" s="20" t="str">
        <f t="shared" si="0"/>
        <v/>
      </c>
      <c r="L24" s="21"/>
    </row>
    <row r="25" spans="1:12" ht="15.75" customHeight="1">
      <c r="A25" s="16"/>
      <c r="B25" s="17"/>
      <c r="C25" s="18"/>
      <c r="D25" s="20"/>
      <c r="E25" s="16"/>
      <c r="F25" s="16"/>
      <c r="G25" s="19"/>
      <c r="H25" s="22"/>
      <c r="I25" s="20"/>
      <c r="J25" s="20"/>
      <c r="K25" s="20" t="str">
        <f t="shared" si="0"/>
        <v/>
      </c>
      <c r="L25" s="21"/>
    </row>
    <row r="26" spans="1:12" ht="15.75" customHeight="1">
      <c r="A26" s="16"/>
      <c r="B26" s="17"/>
      <c r="C26" s="18"/>
      <c r="D26" s="20"/>
      <c r="E26" s="16"/>
      <c r="F26" s="16"/>
      <c r="G26" s="19"/>
      <c r="H26" s="22"/>
      <c r="I26" s="20"/>
      <c r="J26" s="20"/>
      <c r="K26" s="20" t="str">
        <f t="shared" si="0"/>
        <v/>
      </c>
      <c r="L26" s="21"/>
    </row>
    <row r="27" spans="1:12" ht="15.75" customHeight="1">
      <c r="A27" s="16"/>
      <c r="B27" s="17"/>
      <c r="C27" s="18"/>
      <c r="D27" s="20"/>
      <c r="E27" s="16"/>
      <c r="F27" s="16"/>
      <c r="G27" s="19"/>
      <c r="H27" s="22"/>
      <c r="I27" s="20"/>
      <c r="J27" s="20"/>
      <c r="K27" s="20" t="str">
        <f t="shared" si="0"/>
        <v/>
      </c>
      <c r="L27" s="21"/>
    </row>
    <row r="28" spans="1:12" ht="15.75" customHeight="1">
      <c r="A28" s="1112" t="s">
        <v>413</v>
      </c>
      <c r="B28" s="1113"/>
      <c r="C28" s="21"/>
      <c r="D28" s="20">
        <f t="shared" ref="D28:I28" si="1">SUM(D7:D27)</f>
        <v>0</v>
      </c>
      <c r="E28" s="21"/>
      <c r="F28" s="21"/>
      <c r="G28" s="19">
        <f t="shared" si="1"/>
        <v>0</v>
      </c>
      <c r="H28" s="22">
        <f t="shared" si="1"/>
        <v>0</v>
      </c>
      <c r="I28" s="20">
        <f t="shared" si="1"/>
        <v>0</v>
      </c>
      <c r="J28" s="20">
        <f>I28-H28</f>
        <v>0</v>
      </c>
      <c r="K28" s="20" t="str">
        <f t="shared" si="0"/>
        <v/>
      </c>
      <c r="L28" s="21"/>
    </row>
    <row r="29" spans="1:12" ht="15.75" customHeight="1">
      <c r="A29" s="24" t="str">
        <f>封面!D11&amp;封面!F11</f>
        <v>资产清查单位填报人：赵翠</v>
      </c>
      <c r="H29" s="11"/>
    </row>
    <row r="30" spans="1:12"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L2"/>
    <mergeCell ref="A3:L3"/>
    <mergeCell ref="A28:B28"/>
  </mergeCells>
  <phoneticPr fontId="14" type="noConversion"/>
  <hyperlinks>
    <hyperlink ref="A1" location="索引目录!D15" display="返回索引页"/>
    <hyperlink ref="B1" location="流动汇总!B11"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30"/>
  <sheetViews>
    <sheetView workbookViewId="0"/>
  </sheetViews>
  <sheetFormatPr defaultColWidth="9" defaultRowHeight="15.75" customHeight="1" outlineLevelCol="1"/>
  <cols>
    <col min="1" max="1" width="5.5" style="3" customWidth="1"/>
    <col min="2" max="2" width="21" style="3" customWidth="1"/>
    <col min="3" max="3" width="11.08203125" style="3" customWidth="1"/>
    <col min="4" max="4" width="17" style="3" customWidth="1"/>
    <col min="5" max="5" width="16.75" style="3" hidden="1" customWidth="1" outlineLevel="1"/>
    <col min="6" max="6" width="16.75" style="3" customWidth="1" collapsed="1"/>
    <col min="7" max="8" width="16.75" style="3" customWidth="1"/>
    <col min="9" max="9" width="15.58203125" style="3" customWidth="1"/>
    <col min="10" max="10" width="16.5" style="3" customWidth="1"/>
    <col min="11" max="16384" width="9" style="3"/>
  </cols>
  <sheetData>
    <row r="1" spans="1:10" ht="15">
      <c r="A1" s="4" t="s">
        <v>0</v>
      </c>
      <c r="B1" s="5" t="s">
        <v>303</v>
      </c>
      <c r="C1" s="6"/>
      <c r="D1" s="6"/>
      <c r="E1" s="6"/>
      <c r="F1" s="6"/>
      <c r="G1" s="6"/>
      <c r="H1" s="6"/>
      <c r="I1" s="6"/>
      <c r="J1" s="6"/>
    </row>
    <row r="2" spans="1:10" s="1" customFormat="1" ht="30" customHeight="1">
      <c r="A2" s="1106" t="s">
        <v>1010</v>
      </c>
      <c r="B2" s="1107"/>
      <c r="C2" s="1107"/>
      <c r="D2" s="1107"/>
      <c r="E2" s="1107"/>
      <c r="F2" s="1107"/>
      <c r="G2" s="1107"/>
      <c r="H2" s="1107"/>
      <c r="I2" s="1107"/>
      <c r="J2" s="1107"/>
    </row>
    <row r="3" spans="1:10" ht="14.15" customHeight="1">
      <c r="A3" s="1108" t="str">
        <f>CONCATENATE(封面!D9,封面!F9,封面!G9,封面!H9,封面!I9,封面!J9,封面!K9)</f>
        <v>清查基准日：2025年8月31日</v>
      </c>
      <c r="B3" s="1108"/>
      <c r="C3" s="1108"/>
      <c r="D3" s="1108"/>
      <c r="E3" s="1108"/>
      <c r="F3" s="1108"/>
      <c r="G3" s="1108"/>
      <c r="H3" s="1108"/>
      <c r="I3" s="1111"/>
      <c r="J3" s="1111"/>
    </row>
    <row r="4" spans="1:10" ht="14.15" customHeight="1">
      <c r="A4" s="8"/>
      <c r="B4" s="8"/>
      <c r="C4" s="8"/>
      <c r="D4" s="8"/>
      <c r="E4" s="8"/>
      <c r="F4" s="8"/>
      <c r="G4" s="8"/>
      <c r="H4" s="8"/>
      <c r="I4" s="9"/>
      <c r="J4" s="10" t="s">
        <v>442</v>
      </c>
    </row>
    <row r="5" spans="1:10" ht="15.75" customHeight="1">
      <c r="A5" s="11" t="str">
        <f>封面!D7&amp;封面!E7</f>
        <v>资产清查单位：和县飞雁城乡客运有限公司</v>
      </c>
      <c r="J5" s="12" t="s">
        <v>203</v>
      </c>
    </row>
    <row r="6" spans="1:10" s="2" customFormat="1" ht="15.75" customHeight="1">
      <c r="A6" s="13" t="s">
        <v>205</v>
      </c>
      <c r="B6" s="13" t="s">
        <v>410</v>
      </c>
      <c r="C6" s="13" t="s">
        <v>421</v>
      </c>
      <c r="D6" s="13" t="s">
        <v>443</v>
      </c>
      <c r="E6" s="14" t="s">
        <v>274</v>
      </c>
      <c r="F6" s="30" t="s">
        <v>275</v>
      </c>
      <c r="G6" s="13" t="s">
        <v>276</v>
      </c>
      <c r="H6" s="112" t="s">
        <v>277</v>
      </c>
      <c r="I6" s="13" t="s">
        <v>305</v>
      </c>
      <c r="J6" s="13" t="s">
        <v>208</v>
      </c>
    </row>
    <row r="7" spans="1:10" ht="15.75" customHeight="1">
      <c r="A7" s="16"/>
      <c r="B7" s="17"/>
      <c r="C7" s="18"/>
      <c r="D7" s="21"/>
      <c r="E7" s="19"/>
      <c r="F7" s="22"/>
      <c r="G7" s="20"/>
      <c r="H7" s="20"/>
      <c r="I7" s="20" t="str">
        <f>IF(F7=0,"",(G7-F7)/F7*100)</f>
        <v/>
      </c>
      <c r="J7" s="21"/>
    </row>
    <row r="8" spans="1:10" ht="15.75" customHeight="1">
      <c r="A8" s="16"/>
      <c r="B8" s="17"/>
      <c r="C8" s="18"/>
      <c r="D8" s="21"/>
      <c r="E8" s="19"/>
      <c r="F8" s="22"/>
      <c r="G8" s="20"/>
      <c r="H8" s="20"/>
      <c r="I8" s="20" t="str">
        <f t="shared" ref="I8:I28" si="0">IF(F8=0,"",(G8-F8)/F8*100)</f>
        <v/>
      </c>
      <c r="J8" s="21"/>
    </row>
    <row r="9" spans="1:10" ht="15.75" customHeight="1">
      <c r="A9" s="16"/>
      <c r="B9" s="17"/>
      <c r="C9" s="18"/>
      <c r="D9" s="21"/>
      <c r="E9" s="19"/>
      <c r="F9" s="22"/>
      <c r="G9" s="20"/>
      <c r="H9" s="20"/>
      <c r="I9" s="20" t="str">
        <f t="shared" si="0"/>
        <v/>
      </c>
      <c r="J9" s="21"/>
    </row>
    <row r="10" spans="1:10" ht="15.75" customHeight="1">
      <c r="A10" s="16"/>
      <c r="B10" s="17"/>
      <c r="C10" s="18"/>
      <c r="D10" s="21"/>
      <c r="E10" s="19"/>
      <c r="F10" s="22"/>
      <c r="G10" s="20"/>
      <c r="H10" s="20"/>
      <c r="I10" s="20" t="str">
        <f t="shared" si="0"/>
        <v/>
      </c>
      <c r="J10" s="21"/>
    </row>
    <row r="11" spans="1:10" ht="15.75" customHeight="1">
      <c r="A11" s="16"/>
      <c r="B11" s="17"/>
      <c r="C11" s="18"/>
      <c r="D11" s="21"/>
      <c r="E11" s="19"/>
      <c r="F11" s="22"/>
      <c r="G11" s="20"/>
      <c r="H11" s="20"/>
      <c r="I11" s="20" t="str">
        <f t="shared" si="0"/>
        <v/>
      </c>
      <c r="J11" s="21"/>
    </row>
    <row r="12" spans="1:10" ht="15.75" customHeight="1">
      <c r="A12" s="16"/>
      <c r="B12" s="17"/>
      <c r="C12" s="18"/>
      <c r="D12" s="21"/>
      <c r="E12" s="19"/>
      <c r="F12" s="22"/>
      <c r="G12" s="20"/>
      <c r="H12" s="20"/>
      <c r="I12" s="20" t="str">
        <f t="shared" si="0"/>
        <v/>
      </c>
      <c r="J12" s="21"/>
    </row>
    <row r="13" spans="1:10" ht="15.75" customHeight="1">
      <c r="A13" s="16"/>
      <c r="B13" s="17"/>
      <c r="C13" s="18"/>
      <c r="D13" s="21"/>
      <c r="E13" s="19"/>
      <c r="F13" s="22"/>
      <c r="G13" s="20"/>
      <c r="H13" s="20"/>
      <c r="I13" s="20" t="str">
        <f t="shared" si="0"/>
        <v/>
      </c>
      <c r="J13" s="21"/>
    </row>
    <row r="14" spans="1:10" ht="15.75" customHeight="1">
      <c r="A14" s="16"/>
      <c r="B14" s="17"/>
      <c r="C14" s="18"/>
      <c r="D14" s="21"/>
      <c r="E14" s="19"/>
      <c r="F14" s="22"/>
      <c r="G14" s="20"/>
      <c r="H14" s="20"/>
      <c r="I14" s="20" t="str">
        <f t="shared" si="0"/>
        <v/>
      </c>
      <c r="J14" s="21"/>
    </row>
    <row r="15" spans="1:10" ht="15.75" customHeight="1">
      <c r="A15" s="16"/>
      <c r="B15" s="17"/>
      <c r="C15" s="18"/>
      <c r="D15" s="21"/>
      <c r="E15" s="19"/>
      <c r="F15" s="22"/>
      <c r="G15" s="20"/>
      <c r="H15" s="20"/>
      <c r="I15" s="20" t="str">
        <f t="shared" si="0"/>
        <v/>
      </c>
      <c r="J15" s="21"/>
    </row>
    <row r="16" spans="1:10" ht="15.75" customHeight="1">
      <c r="A16" s="16"/>
      <c r="B16" s="17"/>
      <c r="C16" s="18"/>
      <c r="D16" s="21"/>
      <c r="E16" s="19"/>
      <c r="F16" s="22"/>
      <c r="G16" s="20"/>
      <c r="H16" s="20"/>
      <c r="I16" s="20" t="str">
        <f t="shared" si="0"/>
        <v/>
      </c>
      <c r="J16" s="21"/>
    </row>
    <row r="17" spans="1:10" ht="15.75" customHeight="1">
      <c r="A17" s="16"/>
      <c r="B17" s="17"/>
      <c r="C17" s="18"/>
      <c r="D17" s="21"/>
      <c r="E17" s="19"/>
      <c r="F17" s="22"/>
      <c r="G17" s="20"/>
      <c r="H17" s="20"/>
      <c r="I17" s="20" t="str">
        <f t="shared" si="0"/>
        <v/>
      </c>
      <c r="J17" s="21"/>
    </row>
    <row r="18" spans="1:10" ht="15.75" customHeight="1">
      <c r="A18" s="16"/>
      <c r="B18" s="17"/>
      <c r="C18" s="18"/>
      <c r="D18" s="21"/>
      <c r="E18" s="19"/>
      <c r="F18" s="22"/>
      <c r="G18" s="20"/>
      <c r="H18" s="20"/>
      <c r="I18" s="20" t="str">
        <f t="shared" si="0"/>
        <v/>
      </c>
      <c r="J18" s="21"/>
    </row>
    <row r="19" spans="1:10" ht="15.75" customHeight="1">
      <c r="A19" s="16"/>
      <c r="B19" s="17"/>
      <c r="C19" s="18"/>
      <c r="D19" s="21"/>
      <c r="E19" s="19"/>
      <c r="F19" s="22"/>
      <c r="G19" s="20"/>
      <c r="H19" s="20"/>
      <c r="I19" s="20" t="str">
        <f t="shared" si="0"/>
        <v/>
      </c>
      <c r="J19" s="21"/>
    </row>
    <row r="20" spans="1:10" ht="15.75" customHeight="1">
      <c r="A20" s="16"/>
      <c r="B20" s="17"/>
      <c r="C20" s="18"/>
      <c r="D20" s="21"/>
      <c r="E20" s="19"/>
      <c r="F20" s="22"/>
      <c r="G20" s="20"/>
      <c r="H20" s="20"/>
      <c r="I20" s="20" t="str">
        <f t="shared" si="0"/>
        <v/>
      </c>
      <c r="J20" s="21"/>
    </row>
    <row r="21" spans="1:10" ht="15.75" customHeight="1">
      <c r="A21" s="16"/>
      <c r="B21" s="17"/>
      <c r="C21" s="18"/>
      <c r="D21" s="21"/>
      <c r="E21" s="19"/>
      <c r="F21" s="22"/>
      <c r="G21" s="20"/>
      <c r="H21" s="20"/>
      <c r="I21" s="20" t="str">
        <f t="shared" si="0"/>
        <v/>
      </c>
      <c r="J21" s="21"/>
    </row>
    <row r="22" spans="1:10" ht="15.75" customHeight="1">
      <c r="A22" s="16"/>
      <c r="B22" s="17"/>
      <c r="C22" s="18"/>
      <c r="D22" s="21"/>
      <c r="E22" s="19"/>
      <c r="F22" s="22"/>
      <c r="G22" s="20"/>
      <c r="H22" s="20"/>
      <c r="I22" s="20" t="str">
        <f t="shared" si="0"/>
        <v/>
      </c>
      <c r="J22" s="21"/>
    </row>
    <row r="23" spans="1:10" ht="15.75" customHeight="1">
      <c r="A23" s="16"/>
      <c r="B23" s="17"/>
      <c r="C23" s="18"/>
      <c r="D23" s="21"/>
      <c r="E23" s="19"/>
      <c r="F23" s="22"/>
      <c r="G23" s="20"/>
      <c r="H23" s="20"/>
      <c r="I23" s="20" t="str">
        <f t="shared" si="0"/>
        <v/>
      </c>
      <c r="J23" s="21"/>
    </row>
    <row r="24" spans="1:10" ht="15.75" customHeight="1">
      <c r="A24" s="16"/>
      <c r="B24" s="17"/>
      <c r="C24" s="18"/>
      <c r="D24" s="21"/>
      <c r="E24" s="19"/>
      <c r="F24" s="22"/>
      <c r="G24" s="20"/>
      <c r="H24" s="20"/>
      <c r="I24" s="20" t="str">
        <f t="shared" si="0"/>
        <v/>
      </c>
      <c r="J24" s="21"/>
    </row>
    <row r="25" spans="1:10" ht="15.75" customHeight="1">
      <c r="A25" s="16"/>
      <c r="B25" s="17"/>
      <c r="C25" s="18"/>
      <c r="D25" s="21"/>
      <c r="E25" s="19"/>
      <c r="F25" s="22"/>
      <c r="G25" s="20"/>
      <c r="H25" s="20"/>
      <c r="I25" s="20" t="str">
        <f t="shared" si="0"/>
        <v/>
      </c>
      <c r="J25" s="21"/>
    </row>
    <row r="26" spans="1:10" ht="15.75" customHeight="1">
      <c r="A26" s="16"/>
      <c r="B26" s="17"/>
      <c r="C26" s="18"/>
      <c r="D26" s="21"/>
      <c r="E26" s="19"/>
      <c r="F26" s="22"/>
      <c r="G26" s="20"/>
      <c r="H26" s="20"/>
      <c r="I26" s="20" t="str">
        <f t="shared" si="0"/>
        <v/>
      </c>
      <c r="J26" s="21"/>
    </row>
    <row r="27" spans="1:10" ht="15.75" customHeight="1">
      <c r="A27" s="16"/>
      <c r="B27" s="17"/>
      <c r="C27" s="18"/>
      <c r="D27" s="21"/>
      <c r="E27" s="19"/>
      <c r="F27" s="22"/>
      <c r="G27" s="20"/>
      <c r="H27" s="20"/>
      <c r="I27" s="20" t="str">
        <f t="shared" si="0"/>
        <v/>
      </c>
      <c r="J27" s="21"/>
    </row>
    <row r="28" spans="1:10" ht="15.75" customHeight="1">
      <c r="A28" s="1112" t="s">
        <v>413</v>
      </c>
      <c r="B28" s="1113"/>
      <c r="C28" s="18"/>
      <c r="D28" s="21"/>
      <c r="E28" s="19">
        <f>SUM(E7:E27)</f>
        <v>0</v>
      </c>
      <c r="F28" s="22">
        <f>SUM(F7:F27)</f>
        <v>0</v>
      </c>
      <c r="G28" s="20">
        <f>SUM(G7:G27)</f>
        <v>0</v>
      </c>
      <c r="H28" s="20">
        <f>G28-F28</f>
        <v>0</v>
      </c>
      <c r="I28" s="20" t="str">
        <f t="shared" si="0"/>
        <v/>
      </c>
      <c r="J28" s="21"/>
    </row>
    <row r="29" spans="1:10" ht="15.75" customHeight="1">
      <c r="A29" s="24" t="str">
        <f>封面!D11&amp;封面!F11</f>
        <v>资产清查单位填报人：赵翠</v>
      </c>
      <c r="G29" s="11"/>
      <c r="H29" s="11"/>
    </row>
    <row r="30" spans="1:10"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J2"/>
    <mergeCell ref="A3:J3"/>
    <mergeCell ref="A28:B28"/>
  </mergeCells>
  <phoneticPr fontId="14" type="noConversion"/>
  <hyperlinks>
    <hyperlink ref="A1" location="索引目录!D16" display="返回索引页"/>
    <hyperlink ref="B1" location="'3-流动汇总'!B12"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Y37"/>
  <sheetViews>
    <sheetView workbookViewId="0"/>
  </sheetViews>
  <sheetFormatPr defaultColWidth="9" defaultRowHeight="15.75" customHeight="1" outlineLevelCol="1"/>
  <cols>
    <col min="1" max="1" width="5.25" style="3" customWidth="1"/>
    <col min="2" max="2" width="28.33203125" style="3" customWidth="1"/>
    <col min="3" max="3" width="9.58203125" style="3" customWidth="1"/>
    <col min="4" max="4" width="10.33203125" style="3" customWidth="1"/>
    <col min="5" max="5" width="6.6640625" style="3" customWidth="1"/>
    <col min="6" max="6" width="11.25" style="3" bestFit="1" customWidth="1" outlineLevel="1"/>
    <col min="7" max="7" width="10.4140625" style="284" hidden="1" customWidth="1" outlineLevel="1"/>
    <col min="8" max="8" width="8.6640625" style="284" hidden="1" customWidth="1" outlineLevel="1"/>
    <col min="9" max="11" width="8.75" style="284" hidden="1" customWidth="1" outlineLevel="1"/>
    <col min="12" max="12" width="10.4140625" style="284" hidden="1" customWidth="1" outlineLevel="1"/>
    <col min="13" max="13" width="27.75" style="284" hidden="1" customWidth="1" outlineLevel="1"/>
    <col min="14" max="14" width="18.75" style="335" hidden="1" customWidth="1" outlineLevel="1"/>
    <col min="15" max="15" width="13.25" style="43" customWidth="1" collapsed="1"/>
    <col min="16" max="16" width="14.25" style="3" customWidth="1"/>
    <col min="17" max="17" width="6" style="3" customWidth="1"/>
    <col min="18" max="18" width="8.1640625" style="3" customWidth="1"/>
    <col min="19" max="19" width="26.9140625" style="3" customWidth="1"/>
    <col min="20" max="20" width="24.6640625" style="3" bestFit="1" customWidth="1"/>
    <col min="21" max="16384" width="9" style="3"/>
  </cols>
  <sheetData>
    <row r="1" spans="1:21" s="85" customFormat="1" ht="15">
      <c r="A1" s="4" t="s">
        <v>0</v>
      </c>
      <c r="B1" s="678" t="s">
        <v>415</v>
      </c>
      <c r="C1" s="86"/>
      <c r="D1" s="86"/>
      <c r="E1" s="86"/>
      <c r="F1" s="86"/>
      <c r="G1" s="86"/>
      <c r="H1" s="86"/>
      <c r="I1" s="86"/>
      <c r="J1" s="86"/>
      <c r="K1" s="86"/>
      <c r="L1" s="86"/>
      <c r="M1" s="86"/>
      <c r="N1" s="86"/>
      <c r="O1" s="86"/>
      <c r="P1" s="86"/>
      <c r="Q1" s="86"/>
      <c r="R1" s="86"/>
      <c r="S1" s="86"/>
    </row>
    <row r="2" spans="1:21" s="1" customFormat="1" ht="30" customHeight="1">
      <c r="A2" s="1106" t="s">
        <v>1230</v>
      </c>
      <c r="B2" s="1107"/>
      <c r="C2" s="1107"/>
      <c r="D2" s="1107"/>
      <c r="E2" s="1107"/>
      <c r="F2" s="1107"/>
      <c r="G2" s="1107"/>
      <c r="H2" s="1107"/>
      <c r="I2" s="1107"/>
      <c r="J2" s="1107"/>
      <c r="K2" s="1107"/>
      <c r="L2" s="1107"/>
      <c r="M2" s="1107"/>
      <c r="N2" s="1107"/>
      <c r="O2" s="1107"/>
      <c r="P2" s="1107"/>
      <c r="Q2" s="1107"/>
      <c r="R2" s="1107"/>
      <c r="S2" s="1107"/>
    </row>
    <row r="3" spans="1:21"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1111"/>
      <c r="N3" s="1111"/>
      <c r="O3" s="1111"/>
      <c r="P3" s="1111"/>
      <c r="Q3" s="1111"/>
      <c r="R3" s="1111"/>
      <c r="S3" s="1111"/>
    </row>
    <row r="4" spans="1:21" ht="14.15" customHeight="1">
      <c r="A4" s="8"/>
      <c r="B4" s="11"/>
      <c r="C4" s="8"/>
      <c r="D4" s="8"/>
      <c r="E4" s="8"/>
      <c r="F4" s="8"/>
      <c r="G4" s="8"/>
      <c r="H4" s="8"/>
      <c r="I4" s="9"/>
      <c r="J4" s="9"/>
      <c r="K4" s="9"/>
      <c r="L4" s="9"/>
      <c r="M4" s="9"/>
      <c r="N4" s="9"/>
      <c r="O4" s="9"/>
      <c r="P4" s="9"/>
      <c r="Q4" s="9"/>
      <c r="R4" s="9"/>
      <c r="S4" s="10" t="s">
        <v>444</v>
      </c>
    </row>
    <row r="5" spans="1:21" ht="15.75" customHeight="1">
      <c r="A5" s="11" t="str">
        <f>封面!D7&amp;封面!E7</f>
        <v>资产清查单位：和县飞雁城乡客运有限公司</v>
      </c>
      <c r="N5" s="284"/>
      <c r="O5" s="262"/>
      <c r="S5" s="12" t="s">
        <v>203</v>
      </c>
    </row>
    <row r="6" spans="1:21" s="2" customFormat="1" ht="15.75" customHeight="1">
      <c r="A6" s="742" t="s">
        <v>205</v>
      </c>
      <c r="B6" s="650" t="s">
        <v>419</v>
      </c>
      <c r="C6" s="650" t="s">
        <v>420</v>
      </c>
      <c r="D6" s="650" t="s">
        <v>421</v>
      </c>
      <c r="E6" s="650" t="s">
        <v>422</v>
      </c>
      <c r="F6" s="650" t="s">
        <v>274</v>
      </c>
      <c r="G6" s="749" t="s">
        <v>423</v>
      </c>
      <c r="H6" s="750" t="s">
        <v>424</v>
      </c>
      <c r="I6" s="749" t="s">
        <v>425</v>
      </c>
      <c r="J6" s="749" t="s">
        <v>426</v>
      </c>
      <c r="K6" s="749" t="s">
        <v>427</v>
      </c>
      <c r="L6" s="749" t="s">
        <v>428</v>
      </c>
      <c r="M6" s="749" t="s">
        <v>417</v>
      </c>
      <c r="N6" s="749" t="s">
        <v>418</v>
      </c>
      <c r="O6" s="756" t="s">
        <v>1231</v>
      </c>
      <c r="P6" s="650" t="s">
        <v>834</v>
      </c>
      <c r="Q6" s="339" t="s">
        <v>277</v>
      </c>
      <c r="R6" s="69" t="s">
        <v>305</v>
      </c>
      <c r="S6" s="71" t="s">
        <v>208</v>
      </c>
      <c r="T6" s="752"/>
      <c r="U6" s="752"/>
    </row>
    <row r="7" spans="1:21" ht="15.75" customHeight="1">
      <c r="A7" s="104">
        <v>1</v>
      </c>
      <c r="B7" s="783" t="s">
        <v>1126</v>
      </c>
      <c r="C7" s="75"/>
      <c r="D7" s="75"/>
      <c r="E7" s="75"/>
      <c r="F7" s="690">
        <v>984900</v>
      </c>
      <c r="G7" s="690">
        <v>984900</v>
      </c>
      <c r="H7" s="690">
        <v>984900</v>
      </c>
      <c r="I7" s="690">
        <v>984900</v>
      </c>
      <c r="J7" s="690">
        <v>984900</v>
      </c>
      <c r="K7" s="690">
        <v>984900</v>
      </c>
      <c r="L7" s="690">
        <v>984900</v>
      </c>
      <c r="M7" s="690">
        <v>984900</v>
      </c>
      <c r="N7" s="690">
        <v>984900</v>
      </c>
      <c r="O7" s="690">
        <v>984900</v>
      </c>
      <c r="P7" s="690">
        <v>984900</v>
      </c>
      <c r="Q7" s="745">
        <f>P7-O7</f>
        <v>0</v>
      </c>
      <c r="R7" s="75"/>
      <c r="S7" s="340"/>
      <c r="T7" s="752"/>
      <c r="U7" s="694"/>
    </row>
    <row r="8" spans="1:21" ht="15.75" customHeight="1">
      <c r="A8" s="104">
        <v>2</v>
      </c>
      <c r="B8" s="783" t="s">
        <v>1127</v>
      </c>
      <c r="C8" s="75"/>
      <c r="D8" s="75"/>
      <c r="E8" s="75"/>
      <c r="F8" s="690">
        <v>722023.32</v>
      </c>
      <c r="G8" s="690">
        <v>722023.32</v>
      </c>
      <c r="H8" s="690">
        <v>722023.32</v>
      </c>
      <c r="I8" s="690">
        <v>722023.32</v>
      </c>
      <c r="J8" s="690">
        <v>722023.32</v>
      </c>
      <c r="K8" s="690">
        <v>722023.32</v>
      </c>
      <c r="L8" s="690">
        <v>722023.32</v>
      </c>
      <c r="M8" s="690">
        <v>722023.32</v>
      </c>
      <c r="N8" s="690">
        <v>722023.32</v>
      </c>
      <c r="O8" s="690">
        <v>722023.32</v>
      </c>
      <c r="P8" s="690">
        <v>722023.32</v>
      </c>
      <c r="Q8" s="745">
        <f t="shared" ref="Q8" si="0">P8-O8</f>
        <v>0</v>
      </c>
      <c r="R8" s="75"/>
      <c r="S8" s="340"/>
      <c r="T8" s="752"/>
      <c r="U8" s="694"/>
    </row>
    <row r="9" spans="1:21" ht="15.75" customHeight="1">
      <c r="A9" s="104">
        <v>3</v>
      </c>
      <c r="B9" s="783" t="s">
        <v>1128</v>
      </c>
      <c r="C9" s="75"/>
      <c r="D9" s="75"/>
      <c r="E9" s="75"/>
      <c r="F9" s="75">
        <v>492338.2</v>
      </c>
      <c r="G9" s="75"/>
      <c r="H9" s="75"/>
      <c r="I9" s="75"/>
      <c r="J9" s="75"/>
      <c r="K9" s="75"/>
      <c r="L9" s="75"/>
      <c r="M9" s="75"/>
      <c r="N9" s="75"/>
      <c r="O9" s="75">
        <v>492338.2</v>
      </c>
      <c r="P9" s="75">
        <v>492338.2</v>
      </c>
      <c r="Q9" s="745">
        <f>P9-O9</f>
        <v>0</v>
      </c>
      <c r="R9" s="75"/>
      <c r="S9" s="76" t="s">
        <v>1032</v>
      </c>
      <c r="T9" s="752"/>
      <c r="U9" s="694"/>
    </row>
    <row r="10" spans="1:21" ht="15.75" customHeight="1">
      <c r="A10" s="104">
        <v>4</v>
      </c>
      <c r="B10" s="783" t="s">
        <v>1130</v>
      </c>
      <c r="C10" s="75"/>
      <c r="D10" s="75"/>
      <c r="E10" s="75"/>
      <c r="F10" s="75">
        <v>10000</v>
      </c>
      <c r="G10" s="75"/>
      <c r="H10" s="75"/>
      <c r="I10" s="75"/>
      <c r="J10" s="75"/>
      <c r="K10" s="75"/>
      <c r="L10" s="75"/>
      <c r="M10" s="75"/>
      <c r="N10" s="75"/>
      <c r="O10" s="75">
        <v>10000</v>
      </c>
      <c r="P10" s="75">
        <v>10000</v>
      </c>
      <c r="Q10" s="745"/>
      <c r="R10" s="75"/>
      <c r="S10" s="340" t="s">
        <v>1131</v>
      </c>
      <c r="T10" s="752"/>
      <c r="U10" s="694"/>
    </row>
    <row r="11" spans="1:21" ht="15.75" customHeight="1">
      <c r="A11" s="774"/>
      <c r="B11" s="807"/>
      <c r="C11" s="75"/>
      <c r="D11" s="75"/>
      <c r="E11" s="75"/>
      <c r="F11" s="75"/>
      <c r="G11" s="75"/>
      <c r="H11" s="75"/>
      <c r="I11" s="75"/>
      <c r="J11" s="75"/>
      <c r="K11" s="75"/>
      <c r="L11" s="75"/>
      <c r="M11" s="75"/>
      <c r="N11" s="75"/>
      <c r="O11" s="75"/>
      <c r="P11" s="75"/>
      <c r="Q11" s="745"/>
      <c r="R11" s="75"/>
      <c r="S11" s="76"/>
      <c r="T11" s="752"/>
      <c r="U11" s="694"/>
    </row>
    <row r="12" spans="1:21" ht="15.75" customHeight="1">
      <c r="A12" s="774"/>
      <c r="B12" s="783"/>
      <c r="C12" s="75"/>
      <c r="D12" s="75"/>
      <c r="E12" s="75"/>
      <c r="F12" s="75"/>
      <c r="G12" s="75"/>
      <c r="H12" s="75"/>
      <c r="I12" s="75"/>
      <c r="J12" s="75"/>
      <c r="K12" s="75"/>
      <c r="L12" s="75"/>
      <c r="M12" s="75"/>
      <c r="N12" s="75"/>
      <c r="O12" s="75"/>
      <c r="P12" s="75"/>
      <c r="Q12" s="745"/>
      <c r="R12" s="75"/>
      <c r="S12" s="76"/>
      <c r="T12" s="75">
        <f>2010000-F7</f>
        <v>1025100</v>
      </c>
      <c r="U12" s="694"/>
    </row>
    <row r="13" spans="1:21" ht="15.75" customHeight="1">
      <c r="A13" s="774"/>
      <c r="B13" s="783"/>
      <c r="C13" s="75"/>
      <c r="D13" s="75"/>
      <c r="E13" s="75"/>
      <c r="F13" s="75"/>
      <c r="G13" s="75"/>
      <c r="H13" s="75"/>
      <c r="I13" s="75"/>
      <c r="J13" s="75"/>
      <c r="K13" s="75"/>
      <c r="L13" s="75"/>
      <c r="M13" s="75"/>
      <c r="N13" s="75"/>
      <c r="O13" s="75"/>
      <c r="P13" s="75"/>
      <c r="Q13" s="745"/>
      <c r="R13" s="75"/>
      <c r="S13" s="76"/>
      <c r="T13" s="75">
        <f>T12-F8</f>
        <v>303076.68000000005</v>
      </c>
      <c r="U13" s="694"/>
    </row>
    <row r="14" spans="1:21" ht="15.75" customHeight="1">
      <c r="A14" s="774"/>
      <c r="B14" s="783"/>
      <c r="C14" s="75"/>
      <c r="D14" s="75"/>
      <c r="E14" s="75"/>
      <c r="F14" s="75"/>
      <c r="G14" s="75"/>
      <c r="H14" s="75"/>
      <c r="I14" s="75"/>
      <c r="J14" s="75"/>
      <c r="K14" s="75"/>
      <c r="L14" s="75"/>
      <c r="M14" s="75"/>
      <c r="N14" s="75"/>
      <c r="O14" s="75"/>
      <c r="P14" s="75"/>
      <c r="Q14" s="745"/>
      <c r="R14" s="75"/>
      <c r="S14" s="76"/>
      <c r="T14" s="753"/>
      <c r="U14" s="694"/>
    </row>
    <row r="15" spans="1:21" ht="15.75" customHeight="1">
      <c r="A15" s="774"/>
      <c r="B15" s="783"/>
      <c r="C15" s="75"/>
      <c r="D15" s="75"/>
      <c r="E15" s="75"/>
      <c r="F15" s="75"/>
      <c r="G15" s="75"/>
      <c r="H15" s="75"/>
      <c r="I15" s="75"/>
      <c r="J15" s="75"/>
      <c r="K15" s="75"/>
      <c r="L15" s="75"/>
      <c r="M15" s="75"/>
      <c r="N15" s="75"/>
      <c r="O15" s="75"/>
      <c r="P15" s="75"/>
      <c r="Q15" s="745"/>
      <c r="R15" s="75"/>
      <c r="S15" s="76"/>
      <c r="T15" s="753"/>
      <c r="U15" s="694"/>
    </row>
    <row r="16" spans="1:21" ht="15.75" customHeight="1">
      <c r="A16" s="774"/>
      <c r="B16" s="783"/>
      <c r="C16" s="75"/>
      <c r="D16" s="75"/>
      <c r="E16" s="75"/>
      <c r="F16" s="75"/>
      <c r="G16" s="75"/>
      <c r="H16" s="75"/>
      <c r="I16" s="75"/>
      <c r="J16" s="75"/>
      <c r="K16" s="75"/>
      <c r="L16" s="75"/>
      <c r="M16" s="75"/>
      <c r="N16" s="75"/>
      <c r="O16" s="75"/>
      <c r="P16" s="75"/>
      <c r="Q16" s="745"/>
      <c r="R16" s="75"/>
      <c r="S16" s="76"/>
      <c r="T16" s="753"/>
      <c r="U16" s="694"/>
    </row>
    <row r="17" spans="1:25" ht="15.75" customHeight="1">
      <c r="A17" s="774"/>
      <c r="B17" s="783"/>
      <c r="C17" s="75"/>
      <c r="D17" s="75"/>
      <c r="E17" s="75"/>
      <c r="F17" s="75"/>
      <c r="G17" s="75"/>
      <c r="H17" s="75"/>
      <c r="I17" s="75"/>
      <c r="J17" s="75"/>
      <c r="K17" s="75"/>
      <c r="L17" s="75"/>
      <c r="M17" s="75"/>
      <c r="N17" s="75"/>
      <c r="O17" s="75"/>
      <c r="P17" s="75"/>
      <c r="Q17" s="745"/>
      <c r="R17" s="75"/>
      <c r="S17" s="76"/>
      <c r="T17" s="753"/>
      <c r="U17" s="694"/>
    </row>
    <row r="18" spans="1:25" ht="15.75" customHeight="1">
      <c r="A18" s="774"/>
      <c r="B18" s="783"/>
      <c r="C18" s="75"/>
      <c r="D18" s="75"/>
      <c r="E18" s="75"/>
      <c r="F18" s="75"/>
      <c r="G18" s="75"/>
      <c r="H18" s="75"/>
      <c r="I18" s="75"/>
      <c r="J18" s="75"/>
      <c r="K18" s="75"/>
      <c r="L18" s="75"/>
      <c r="M18" s="75"/>
      <c r="N18" s="75"/>
      <c r="O18" s="75"/>
      <c r="P18" s="75"/>
      <c r="Q18" s="745"/>
      <c r="R18" s="75"/>
      <c r="S18" s="76"/>
      <c r="T18" s="753"/>
      <c r="U18" s="694"/>
    </row>
    <row r="19" spans="1:25" ht="15.75" customHeight="1">
      <c r="A19" s="774"/>
      <c r="B19" s="783"/>
      <c r="C19" s="75"/>
      <c r="D19" s="75"/>
      <c r="E19" s="75"/>
      <c r="F19" s="75"/>
      <c r="G19" s="75"/>
      <c r="H19" s="75"/>
      <c r="I19" s="75"/>
      <c r="J19" s="75"/>
      <c r="K19" s="75"/>
      <c r="L19" s="75"/>
      <c r="M19" s="75"/>
      <c r="N19" s="75"/>
      <c r="O19" s="75"/>
      <c r="P19" s="75"/>
      <c r="Q19" s="745"/>
      <c r="R19" s="75"/>
      <c r="S19" s="76"/>
      <c r="T19" s="754"/>
      <c r="U19" s="694"/>
    </row>
    <row r="20" spans="1:25" ht="15.75" customHeight="1">
      <c r="A20" s="774"/>
      <c r="B20" s="783"/>
      <c r="C20" s="75"/>
      <c r="D20" s="75"/>
      <c r="E20" s="75"/>
      <c r="F20" s="75"/>
      <c r="G20" s="75"/>
      <c r="H20" s="75"/>
      <c r="I20" s="75"/>
      <c r="J20" s="75"/>
      <c r="K20" s="75"/>
      <c r="L20" s="75"/>
      <c r="M20" s="75"/>
      <c r="N20" s="75"/>
      <c r="O20" s="75"/>
      <c r="P20" s="75"/>
      <c r="Q20" s="745"/>
      <c r="R20" s="75"/>
      <c r="S20" s="76"/>
      <c r="T20" s="754"/>
      <c r="U20" s="694"/>
    </row>
    <row r="21" spans="1:25" ht="15.75" customHeight="1">
      <c r="A21" s="774"/>
      <c r="B21" s="783"/>
      <c r="C21" s="75"/>
      <c r="D21" s="75"/>
      <c r="E21" s="75"/>
      <c r="F21" s="75"/>
      <c r="G21" s="75"/>
      <c r="H21" s="75"/>
      <c r="I21" s="75"/>
      <c r="J21" s="75"/>
      <c r="K21" s="75"/>
      <c r="L21" s="75"/>
      <c r="M21" s="75"/>
      <c r="N21" s="75"/>
      <c r="O21" s="75"/>
      <c r="P21" s="75"/>
      <c r="Q21" s="745"/>
      <c r="R21" s="75"/>
      <c r="S21" s="76"/>
      <c r="T21" s="755"/>
      <c r="U21" s="694"/>
    </row>
    <row r="22" spans="1:25" ht="15.75" customHeight="1">
      <c r="A22" s="774"/>
      <c r="B22" s="783"/>
      <c r="C22" s="75"/>
      <c r="D22" s="75"/>
      <c r="E22" s="75"/>
      <c r="F22" s="75"/>
      <c r="G22" s="75"/>
      <c r="H22" s="75"/>
      <c r="I22" s="75"/>
      <c r="J22" s="75"/>
      <c r="K22" s="75"/>
      <c r="L22" s="75"/>
      <c r="M22" s="75"/>
      <c r="N22" s="75"/>
      <c r="O22" s="75"/>
      <c r="P22" s="75"/>
      <c r="Q22" s="745"/>
      <c r="R22" s="75"/>
      <c r="S22" s="76"/>
      <c r="T22" s="755"/>
      <c r="U22" s="694"/>
    </row>
    <row r="23" spans="1:25" ht="15.75" customHeight="1">
      <c r="A23" s="774"/>
      <c r="B23" s="783"/>
      <c r="C23" s="75"/>
      <c r="D23" s="75"/>
      <c r="E23" s="75"/>
      <c r="F23" s="75"/>
      <c r="G23" s="75"/>
      <c r="H23" s="75"/>
      <c r="I23" s="75"/>
      <c r="J23" s="75"/>
      <c r="K23" s="75"/>
      <c r="L23" s="75"/>
      <c r="M23" s="75"/>
      <c r="N23" s="75"/>
      <c r="O23" s="75"/>
      <c r="P23" s="75"/>
      <c r="Q23" s="745"/>
      <c r="R23" s="75"/>
      <c r="S23" s="76"/>
      <c r="T23" s="755"/>
      <c r="U23" s="694"/>
    </row>
    <row r="24" spans="1:25" ht="15.75" customHeight="1">
      <c r="A24" s="774"/>
      <c r="B24" s="783"/>
      <c r="C24" s="75"/>
      <c r="D24" s="75"/>
      <c r="E24" s="75"/>
      <c r="F24" s="75"/>
      <c r="G24" s="75"/>
      <c r="H24" s="75"/>
      <c r="I24" s="75"/>
      <c r="J24" s="75"/>
      <c r="K24" s="75"/>
      <c r="L24" s="75"/>
      <c r="M24" s="75"/>
      <c r="N24" s="75"/>
      <c r="O24" s="75"/>
      <c r="P24" s="75"/>
      <c r="Q24" s="745"/>
      <c r="R24" s="75"/>
      <c r="S24" s="76"/>
      <c r="T24" s="755"/>
      <c r="U24" s="694"/>
    </row>
    <row r="25" spans="1:25" ht="15.75" customHeight="1">
      <c r="A25" s="774"/>
      <c r="B25" s="783"/>
      <c r="C25" s="75"/>
      <c r="D25" s="75"/>
      <c r="E25" s="75"/>
      <c r="F25" s="75"/>
      <c r="G25" s="75"/>
      <c r="H25" s="75"/>
      <c r="I25" s="75"/>
      <c r="J25" s="75"/>
      <c r="K25" s="75"/>
      <c r="L25" s="75"/>
      <c r="M25" s="75"/>
      <c r="N25" s="75"/>
      <c r="O25" s="75"/>
      <c r="P25" s="75"/>
      <c r="Q25" s="745"/>
      <c r="R25" s="75"/>
      <c r="S25" s="76"/>
      <c r="T25" s="755"/>
      <c r="U25" s="694"/>
    </row>
    <row r="26" spans="1:25" ht="15.75" customHeight="1">
      <c r="A26" s="774"/>
      <c r="B26" s="783"/>
      <c r="C26" s="75"/>
      <c r="D26" s="75"/>
      <c r="E26" s="75"/>
      <c r="F26" s="75"/>
      <c r="G26" s="75"/>
      <c r="H26" s="75"/>
      <c r="I26" s="75"/>
      <c r="J26" s="75"/>
      <c r="K26" s="75"/>
      <c r="L26" s="75"/>
      <c r="M26" s="75"/>
      <c r="N26" s="75"/>
      <c r="O26" s="75"/>
      <c r="P26" s="75"/>
      <c r="Q26" s="745"/>
      <c r="R26" s="75"/>
      <c r="S26" s="76"/>
      <c r="T26" s="755"/>
      <c r="U26" s="694"/>
    </row>
    <row r="27" spans="1:25" ht="15.75" customHeight="1">
      <c r="A27" s="774"/>
      <c r="B27" s="783"/>
      <c r="C27" s="75"/>
      <c r="D27" s="75"/>
      <c r="E27" s="75"/>
      <c r="F27" s="75"/>
      <c r="G27" s="75"/>
      <c r="H27" s="75"/>
      <c r="I27" s="75"/>
      <c r="J27" s="75"/>
      <c r="K27" s="75"/>
      <c r="L27" s="75"/>
      <c r="M27" s="75"/>
      <c r="N27" s="75"/>
      <c r="O27" s="75"/>
      <c r="P27" s="75"/>
      <c r="Q27" s="745"/>
      <c r="R27" s="75"/>
      <c r="S27" s="76"/>
      <c r="T27" s="755"/>
      <c r="U27" s="694"/>
    </row>
    <row r="28" spans="1:25" ht="15.75" customHeight="1">
      <c r="A28" s="774"/>
      <c r="B28" s="783"/>
      <c r="C28" s="75"/>
      <c r="D28" s="75"/>
      <c r="E28" s="75"/>
      <c r="F28" s="75"/>
      <c r="G28" s="75"/>
      <c r="H28" s="75"/>
      <c r="I28" s="75"/>
      <c r="J28" s="75"/>
      <c r="K28" s="75"/>
      <c r="L28" s="75"/>
      <c r="M28" s="75"/>
      <c r="N28" s="75"/>
      <c r="O28" s="75"/>
      <c r="P28" s="75"/>
      <c r="Q28" s="745"/>
      <c r="R28" s="75"/>
      <c r="S28" s="76"/>
      <c r="T28" s="755"/>
      <c r="U28" s="694"/>
      <c r="Y28" s="3">
        <v>0</v>
      </c>
    </row>
    <row r="29" spans="1:25" ht="15.75" customHeight="1">
      <c r="A29" s="805"/>
      <c r="B29" s="807"/>
      <c r="C29" s="75"/>
      <c r="D29" s="75"/>
      <c r="E29" s="75"/>
      <c r="F29" s="75"/>
      <c r="G29" s="75"/>
      <c r="H29" s="75"/>
      <c r="I29" s="75"/>
      <c r="J29" s="75"/>
      <c r="K29" s="75"/>
      <c r="L29" s="75"/>
      <c r="M29" s="75"/>
      <c r="N29" s="765"/>
      <c r="O29" s="75"/>
      <c r="P29" s="75"/>
      <c r="Q29" s="745"/>
      <c r="R29" s="75"/>
      <c r="S29" s="76"/>
      <c r="T29" s="755"/>
      <c r="U29" s="694"/>
    </row>
    <row r="30" spans="1:25" ht="15.75" customHeight="1">
      <c r="A30" s="805"/>
      <c r="B30" s="807"/>
      <c r="C30" s="75"/>
      <c r="D30" s="75"/>
      <c r="E30" s="75"/>
      <c r="F30" s="75"/>
      <c r="G30" s="75"/>
      <c r="H30" s="75"/>
      <c r="I30" s="75"/>
      <c r="J30" s="75"/>
      <c r="K30" s="75"/>
      <c r="L30" s="75"/>
      <c r="M30" s="75"/>
      <c r="N30" s="765"/>
      <c r="O30" s="75"/>
      <c r="P30" s="75"/>
      <c r="Q30" s="745"/>
      <c r="R30" s="75"/>
      <c r="S30" s="340"/>
      <c r="T30" s="755"/>
      <c r="U30" s="694"/>
    </row>
    <row r="31" spans="1:25" ht="15.75" customHeight="1">
      <c r="A31" s="1118" t="s">
        <v>413</v>
      </c>
      <c r="B31" s="1119"/>
      <c r="C31" s="74"/>
      <c r="D31" s="77"/>
      <c r="E31" s="74"/>
      <c r="F31" s="75">
        <f t="shared" ref="F31:P31" si="1">SUM(F7:F30)</f>
        <v>2209261.52</v>
      </c>
      <c r="G31" s="75">
        <f t="shared" si="1"/>
        <v>1706923.3199999998</v>
      </c>
      <c r="H31" s="75">
        <f t="shared" si="1"/>
        <v>1706923.3199999998</v>
      </c>
      <c r="I31" s="75">
        <f t="shared" si="1"/>
        <v>1706923.3199999998</v>
      </c>
      <c r="J31" s="75">
        <f t="shared" si="1"/>
        <v>1706923.3199999998</v>
      </c>
      <c r="K31" s="75">
        <f t="shared" si="1"/>
        <v>1706923.3199999998</v>
      </c>
      <c r="L31" s="75">
        <f t="shared" si="1"/>
        <v>1706923.3199999998</v>
      </c>
      <c r="M31" s="75">
        <f t="shared" si="1"/>
        <v>1706923.3199999998</v>
      </c>
      <c r="N31" s="75">
        <f t="shared" si="1"/>
        <v>1706923.3199999998</v>
      </c>
      <c r="O31" s="75">
        <f t="shared" si="1"/>
        <v>2209261.52</v>
      </c>
      <c r="P31" s="75">
        <f t="shared" si="1"/>
        <v>2209261.52</v>
      </c>
      <c r="Q31" s="745">
        <f>SUM(Q7:Q28)</f>
        <v>0</v>
      </c>
      <c r="R31" s="75">
        <f>Q31/O31*100</f>
        <v>0</v>
      </c>
      <c r="S31" s="76"/>
      <c r="T31" s="755"/>
      <c r="U31" s="694"/>
    </row>
    <row r="32" spans="1:25" ht="15.75" customHeight="1">
      <c r="A32" s="1118" t="s">
        <v>445</v>
      </c>
      <c r="B32" s="1119"/>
      <c r="C32" s="74"/>
      <c r="D32" s="77"/>
      <c r="E32" s="74"/>
      <c r="F32" s="690">
        <v>984900</v>
      </c>
      <c r="G32" s="336"/>
      <c r="H32" s="336"/>
      <c r="I32" s="336"/>
      <c r="J32" s="336"/>
      <c r="K32" s="336"/>
      <c r="L32" s="336"/>
      <c r="M32" s="336">
        <f>SUM(G32:L32)-F32</f>
        <v>-984900</v>
      </c>
      <c r="N32" s="338"/>
      <c r="O32" s="751">
        <v>0</v>
      </c>
      <c r="P32" s="751">
        <v>0</v>
      </c>
      <c r="Q32" s="75"/>
      <c r="R32" s="75"/>
      <c r="S32" s="340"/>
      <c r="T32" s="755"/>
      <c r="U32" s="694"/>
    </row>
    <row r="33" spans="1:21" ht="15.75" customHeight="1">
      <c r="A33" s="1120" t="s">
        <v>413</v>
      </c>
      <c r="B33" s="1121"/>
      <c r="C33" s="231"/>
      <c r="D33" s="78"/>
      <c r="E33" s="231"/>
      <c r="F33" s="80">
        <f t="shared" ref="F33:Q33" si="2">F31-F32</f>
        <v>1224361.52</v>
      </c>
      <c r="G33" s="80">
        <f t="shared" si="2"/>
        <v>1706923.3199999998</v>
      </c>
      <c r="H33" s="80">
        <f t="shared" si="2"/>
        <v>1706923.3199999998</v>
      </c>
      <c r="I33" s="80">
        <f t="shared" si="2"/>
        <v>1706923.3199999998</v>
      </c>
      <c r="J33" s="80">
        <f t="shared" si="2"/>
        <v>1706923.3199999998</v>
      </c>
      <c r="K33" s="80">
        <f t="shared" si="2"/>
        <v>1706923.3199999998</v>
      </c>
      <c r="L33" s="80">
        <f t="shared" si="2"/>
        <v>1706923.3199999998</v>
      </c>
      <c r="M33" s="80">
        <f t="shared" si="2"/>
        <v>2691823.32</v>
      </c>
      <c r="N33" s="80">
        <f t="shared" si="2"/>
        <v>1706923.3199999998</v>
      </c>
      <c r="O33" s="737">
        <f t="shared" si="2"/>
        <v>2209261.52</v>
      </c>
      <c r="P33" s="80">
        <f t="shared" si="2"/>
        <v>2209261.52</v>
      </c>
      <c r="Q33" s="80">
        <f t="shared" si="2"/>
        <v>0</v>
      </c>
      <c r="R33" s="80">
        <f>R31-R32</f>
        <v>0</v>
      </c>
      <c r="S33" s="81"/>
      <c r="T33" s="755"/>
      <c r="U33" s="694"/>
    </row>
    <row r="34" spans="1:21" ht="15.75" customHeight="1">
      <c r="A34" s="24" t="str">
        <f>封面!D11&amp;封面!F11</f>
        <v>资产清查单位填报人：赵翠</v>
      </c>
      <c r="G34" s="3"/>
      <c r="O34" s="284"/>
      <c r="T34" s="754"/>
      <c r="U34" s="694"/>
    </row>
    <row r="35" spans="1:21" ht="15.75" customHeight="1">
      <c r="A35" s="24" t="str">
        <f>CONCATENATE(封面!D13,封面!F13,封面!G13,封面!H13,封面!I13,封面!J13,封面!K13)</f>
        <v>填表日期：2025年9月23日</v>
      </c>
      <c r="Q35" s="655"/>
      <c r="R35" s="655"/>
      <c r="T35" s="754"/>
      <c r="U35" s="694"/>
    </row>
    <row r="36" spans="1:21" ht="15.75" customHeight="1">
      <c r="Q36" s="802"/>
    </row>
    <row r="37" spans="1:21" ht="15.75" customHeight="1">
      <c r="Q37" s="82"/>
    </row>
  </sheetData>
  <sheetProtection formatCells="0" formatColumns="0" formatRows="0" insertColumns="0" insertRows="0" deleteColumns="0" deleteRows="0" sort="0" autoFilter="0" pivotTables="0"/>
  <autoFilter ref="A6:U35"/>
  <mergeCells count="5">
    <mergeCell ref="A2:S2"/>
    <mergeCell ref="A3:S3"/>
    <mergeCell ref="A31:B31"/>
    <mergeCell ref="A32:B32"/>
    <mergeCell ref="A33:B33"/>
  </mergeCells>
  <phoneticPr fontId="14" type="noConversion"/>
  <hyperlinks>
    <hyperlink ref="A1" location="索引目录!D17" display="返回索引页"/>
    <hyperlink ref="B1" location="'3-流动汇总'!B13" display="返回 "/>
  </hyperlinks>
  <printOptions horizontalCentered="1"/>
  <pageMargins left="0.74803149606299213" right="0.74803149606299213" top="0.9055118110236221" bottom="0.43307086614173229" header="3.937007874015748E-2" footer="0.11811023622047245"/>
  <pageSetup paperSize="9" scale="87"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6"/>
    <pageSetUpPr fitToPage="1"/>
  </sheetPr>
  <dimension ref="A1:G25"/>
  <sheetViews>
    <sheetView zoomScaleNormal="100" workbookViewId="0"/>
  </sheetViews>
  <sheetFormatPr defaultColWidth="9" defaultRowHeight="15.75" customHeight="1" outlineLevelCol="1"/>
  <cols>
    <col min="1" max="1" width="15.25" style="43" customWidth="1"/>
    <col min="2" max="2" width="21.33203125" style="43" customWidth="1"/>
    <col min="3" max="3" width="14.4140625" style="43" customWidth="1" outlineLevel="1"/>
    <col min="4" max="4" width="14.58203125" style="43" customWidth="1"/>
    <col min="5" max="5" width="16.83203125" style="43" customWidth="1"/>
    <col min="6" max="6" width="15.5" style="43" customWidth="1"/>
    <col min="7" max="7" width="15.75" style="43" customWidth="1"/>
    <col min="8" max="16384" width="9" style="43"/>
  </cols>
  <sheetData>
    <row r="1" spans="1:7" ht="15">
      <c r="A1" s="327" t="s">
        <v>0</v>
      </c>
      <c r="B1" s="111" t="s">
        <v>303</v>
      </c>
      <c r="C1" s="46"/>
      <c r="D1" s="46"/>
      <c r="E1" s="46"/>
      <c r="F1" s="46"/>
      <c r="G1" s="46"/>
    </row>
    <row r="2" spans="1:7" s="41" customFormat="1" ht="30" customHeight="1">
      <c r="A2" s="1083" t="s">
        <v>919</v>
      </c>
      <c r="B2" s="1084"/>
      <c r="C2" s="1084"/>
      <c r="D2" s="1084"/>
      <c r="E2" s="1084"/>
      <c r="F2" s="1084"/>
      <c r="G2" s="1084"/>
    </row>
    <row r="3" spans="1:7" ht="14.15" customHeight="1">
      <c r="A3" s="1085" t="str">
        <f>CONCATENATE(封面!D9,封面!F9,封面!G9,封面!H9,封面!I9,封面!J9,封面!K9)</f>
        <v>清查基准日：2025年8月31日</v>
      </c>
      <c r="B3" s="1085"/>
      <c r="C3" s="1085"/>
      <c r="D3" s="1085"/>
      <c r="E3" s="1085"/>
      <c r="F3" s="1085"/>
      <c r="G3" s="1085"/>
    </row>
    <row r="4" spans="1:7" ht="14.15" customHeight="1">
      <c r="A4" s="47"/>
      <c r="B4" s="47"/>
      <c r="C4" s="47"/>
      <c r="D4" s="47"/>
      <c r="E4" s="47"/>
      <c r="F4" s="47"/>
      <c r="G4" s="48" t="s">
        <v>446</v>
      </c>
    </row>
    <row r="5" spans="1:7" ht="15.75" customHeight="1">
      <c r="A5" s="49" t="str">
        <f>封面!D7&amp;封面!E7</f>
        <v>资产清查单位：和县飞雁城乡客运有限公司</v>
      </c>
      <c r="G5" s="50" t="s">
        <v>203</v>
      </c>
    </row>
    <row r="6" spans="1:7" s="42" customFormat="1" ht="15.75" customHeight="1">
      <c r="A6" s="328" t="s">
        <v>349</v>
      </c>
      <c r="B6" s="305" t="s">
        <v>304</v>
      </c>
      <c r="C6" s="329" t="s">
        <v>274</v>
      </c>
      <c r="D6" s="713" t="s">
        <v>923</v>
      </c>
      <c r="E6" s="713" t="s">
        <v>837</v>
      </c>
      <c r="F6" s="305" t="s">
        <v>277</v>
      </c>
      <c r="G6" s="330" t="s">
        <v>305</v>
      </c>
    </row>
    <row r="7" spans="1:7" ht="15.75" customHeight="1">
      <c r="A7" s="297" t="s">
        <v>447</v>
      </c>
      <c r="B7" s="712" t="s">
        <v>931</v>
      </c>
      <c r="C7" s="136">
        <f>'3-9-1材料采购（在途物资）'!F30</f>
        <v>0</v>
      </c>
      <c r="D7" s="136">
        <f>'3-9-1材料采购（在途物资）'!I30</f>
        <v>0</v>
      </c>
      <c r="E7" s="136">
        <f>'3-9-1材料采购（在途物资）'!L30</f>
        <v>0</v>
      </c>
      <c r="F7" s="136">
        <f>E7-D7</f>
        <v>0</v>
      </c>
      <c r="G7" s="243" t="str">
        <f>IF(D7=0,"",F7/D7*100)</f>
        <v/>
      </c>
    </row>
    <row r="8" spans="1:7" ht="15.75" customHeight="1">
      <c r="A8" s="297" t="s">
        <v>448</v>
      </c>
      <c r="B8" s="712" t="s">
        <v>930</v>
      </c>
      <c r="C8" s="136">
        <f>'3-9-2原材料'!F29</f>
        <v>0</v>
      </c>
      <c r="D8" s="136">
        <f>'3-9-2原材料'!I29</f>
        <v>0</v>
      </c>
      <c r="E8" s="136">
        <f>'3-9-2原材料'!L29</f>
        <v>0</v>
      </c>
      <c r="F8" s="136">
        <f t="shared" ref="F8:F14" si="0">E8-D8</f>
        <v>0</v>
      </c>
      <c r="G8" s="243"/>
    </row>
    <row r="9" spans="1:7" ht="15.75" customHeight="1">
      <c r="A9" s="297" t="s">
        <v>449</v>
      </c>
      <c r="B9" s="712" t="s">
        <v>932</v>
      </c>
      <c r="C9" s="136"/>
      <c r="D9" s="136"/>
      <c r="E9" s="136"/>
      <c r="F9" s="136">
        <f t="shared" si="0"/>
        <v>0</v>
      </c>
      <c r="G9" s="243"/>
    </row>
    <row r="10" spans="1:7" ht="15.75" customHeight="1">
      <c r="A10" s="297" t="s">
        <v>450</v>
      </c>
      <c r="B10" s="712" t="s">
        <v>933</v>
      </c>
      <c r="C10" s="136"/>
      <c r="D10" s="136"/>
      <c r="E10" s="136"/>
      <c r="F10" s="136">
        <f t="shared" si="0"/>
        <v>0</v>
      </c>
      <c r="G10" s="243"/>
    </row>
    <row r="11" spans="1:7" ht="15.75" customHeight="1">
      <c r="A11" s="297" t="s">
        <v>451</v>
      </c>
      <c r="B11" s="712" t="s">
        <v>842</v>
      </c>
      <c r="C11" s="136"/>
      <c r="D11" s="136"/>
      <c r="E11" s="136"/>
      <c r="F11" s="136">
        <f t="shared" si="0"/>
        <v>0</v>
      </c>
      <c r="G11" s="243"/>
    </row>
    <row r="12" spans="1:7" ht="15.75" customHeight="1">
      <c r="A12" s="297" t="s">
        <v>452</v>
      </c>
      <c r="B12" s="712" t="s">
        <v>935</v>
      </c>
      <c r="C12" s="136"/>
      <c r="D12" s="136"/>
      <c r="E12" s="136"/>
      <c r="F12" s="136">
        <f t="shared" si="0"/>
        <v>0</v>
      </c>
      <c r="G12" s="243"/>
    </row>
    <row r="13" spans="1:7" ht="15.75" customHeight="1">
      <c r="A13" s="297" t="s">
        <v>453</v>
      </c>
      <c r="B13" s="712" t="s">
        <v>936</v>
      </c>
      <c r="C13" s="136"/>
      <c r="D13" s="136"/>
      <c r="E13" s="136"/>
      <c r="F13" s="136">
        <f t="shared" si="0"/>
        <v>0</v>
      </c>
      <c r="G13" s="243"/>
    </row>
    <row r="14" spans="1:7" ht="15.75" customHeight="1">
      <c r="A14" s="297" t="s">
        <v>454</v>
      </c>
      <c r="B14" s="712" t="s">
        <v>937</v>
      </c>
      <c r="C14" s="136"/>
      <c r="D14" s="136"/>
      <c r="E14" s="136"/>
      <c r="F14" s="136">
        <f t="shared" si="0"/>
        <v>0</v>
      </c>
      <c r="G14" s="243"/>
    </row>
    <row r="15" spans="1:7" ht="15.75" customHeight="1">
      <c r="A15" s="297"/>
      <c r="B15" s="302"/>
      <c r="C15" s="136"/>
      <c r="D15" s="332"/>
      <c r="E15" s="136"/>
      <c r="F15" s="136"/>
      <c r="G15" s="243"/>
    </row>
    <row r="16" spans="1:7" ht="15.75" customHeight="1">
      <c r="A16" s="297"/>
      <c r="B16" s="302"/>
      <c r="C16" s="136"/>
      <c r="D16" s="332"/>
      <c r="E16" s="136"/>
      <c r="F16" s="136"/>
      <c r="G16" s="243"/>
    </row>
    <row r="17" spans="1:7" ht="15.75" customHeight="1">
      <c r="A17" s="132"/>
      <c r="B17" s="302"/>
      <c r="C17" s="136"/>
      <c r="D17" s="332"/>
      <c r="E17" s="136"/>
      <c r="F17" s="136"/>
      <c r="G17" s="243"/>
    </row>
    <row r="18" spans="1:7" ht="15.75" customHeight="1">
      <c r="A18" s="132"/>
      <c r="B18" s="302"/>
      <c r="C18" s="136"/>
      <c r="D18" s="332"/>
      <c r="E18" s="136"/>
      <c r="F18" s="136"/>
      <c r="G18" s="243"/>
    </row>
    <row r="19" spans="1:7" ht="15.75" customHeight="1">
      <c r="A19" s="132"/>
      <c r="B19" s="302"/>
      <c r="C19" s="136"/>
      <c r="D19" s="332"/>
      <c r="E19" s="136"/>
      <c r="F19" s="136"/>
      <c r="G19" s="243"/>
    </row>
    <row r="20" spans="1:7" ht="15.75" customHeight="1">
      <c r="A20" s="132"/>
      <c r="B20" s="302"/>
      <c r="C20" s="136"/>
      <c r="D20" s="332"/>
      <c r="E20" s="136"/>
      <c r="F20" s="136"/>
      <c r="G20" s="243"/>
    </row>
    <row r="21" spans="1:7" ht="15.75" customHeight="1">
      <c r="A21" s="1122" t="s">
        <v>455</v>
      </c>
      <c r="B21" s="1123"/>
      <c r="C21" s="136">
        <f>SUM(C7:C20)</f>
        <v>0</v>
      </c>
      <c r="D21" s="332">
        <f>SUM(D7:D20)</f>
        <v>0</v>
      </c>
      <c r="E21" s="332">
        <f>SUM(E7:E20)</f>
        <v>0</v>
      </c>
      <c r="F21" s="136"/>
      <c r="G21" s="243"/>
    </row>
    <row r="22" spans="1:7" s="694" customFormat="1" ht="15.75" customHeight="1">
      <c r="A22" s="1124" t="s">
        <v>456</v>
      </c>
      <c r="B22" s="1125"/>
      <c r="C22" s="690"/>
      <c r="D22" s="810"/>
      <c r="E22" s="690"/>
      <c r="F22" s="690"/>
      <c r="G22" s="811"/>
    </row>
    <row r="23" spans="1:7" ht="15.75" customHeight="1">
      <c r="A23" s="1126" t="s">
        <v>455</v>
      </c>
      <c r="B23" s="1127"/>
      <c r="C23" s="143">
        <f>C21-C22</f>
        <v>0</v>
      </c>
      <c r="D23" s="809">
        <f>D21-D22</f>
        <v>0</v>
      </c>
      <c r="E23" s="333">
        <f>E21-E22</f>
        <v>0</v>
      </c>
      <c r="F23" s="143"/>
      <c r="G23" s="334"/>
    </row>
    <row r="24" spans="1:7" ht="15.75" customHeight="1">
      <c r="A24" s="66" t="str">
        <f>封面!D11&amp;封面!F11</f>
        <v>资产清查单位填报人：赵翠</v>
      </c>
    </row>
    <row r="25" spans="1:7" ht="15.75" customHeight="1">
      <c r="A25"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G2"/>
    <mergeCell ref="A3:G3"/>
    <mergeCell ref="A21:B21"/>
    <mergeCell ref="A22:B22"/>
    <mergeCell ref="A23:B23"/>
  </mergeCells>
  <phoneticPr fontId="14" type="noConversion"/>
  <hyperlinks>
    <hyperlink ref="A1" location="索引目录!D18" display="返回索引页"/>
    <hyperlink ref="B1" location="'3-流动汇总'!B14" display="返回"/>
  </hyperlinks>
  <printOptions horizontalCentered="1"/>
  <pageMargins left="0.75" right="0.75" top="0.9" bottom="0.83" header="1.22" footer="0.51"/>
  <pageSetup paperSize="9"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4"/>
  <sheetViews>
    <sheetView workbookViewId="0">
      <pane xSplit="1" ySplit="7" topLeftCell="B8" activePane="bottomRight" state="frozen"/>
      <selection pane="topRight"/>
      <selection pane="bottomLeft"/>
      <selection pane="bottomRight"/>
    </sheetView>
  </sheetViews>
  <sheetFormatPr defaultColWidth="9" defaultRowHeight="15.75" customHeight="1" outlineLevelCol="1"/>
  <cols>
    <col min="1" max="1" width="5.5" style="3" customWidth="1"/>
    <col min="2" max="2" width="17.75" style="3" customWidth="1"/>
    <col min="3" max="3" width="5.33203125" style="3" customWidth="1"/>
    <col min="4" max="4" width="7.75" style="3" hidden="1" customWidth="1" outlineLevel="1"/>
    <col min="5" max="5" width="9" style="3" hidden="1" customWidth="1" outlineLevel="1"/>
    <col min="6" max="6" width="14" style="3" hidden="1" customWidth="1" outlineLevel="1"/>
    <col min="7" max="7" width="11.75" style="3" customWidth="1" collapsed="1"/>
    <col min="8" max="8" width="9.25" style="3" customWidth="1"/>
    <col min="9" max="9" width="13.08203125" style="3" bestFit="1" customWidth="1"/>
    <col min="10" max="10" width="10.75" style="3" customWidth="1"/>
    <col min="11" max="11" width="10.58203125" style="3" customWidth="1"/>
    <col min="12" max="13" width="14.5" style="3" customWidth="1"/>
    <col min="14" max="14" width="8.83203125" style="3" customWidth="1"/>
    <col min="15" max="15" width="13.08203125" style="3" customWidth="1"/>
    <col min="16" max="16384" width="9" style="3"/>
  </cols>
  <sheetData>
    <row r="1" spans="1:15" ht="13">
      <c r="A1" s="128" t="s">
        <v>0</v>
      </c>
      <c r="B1" s="5" t="s">
        <v>303</v>
      </c>
      <c r="C1" s="6"/>
      <c r="D1" s="6"/>
      <c r="E1" s="6"/>
      <c r="F1" s="6"/>
      <c r="G1" s="6"/>
      <c r="H1" s="6"/>
      <c r="I1" s="6"/>
      <c r="J1" s="6"/>
      <c r="K1" s="6"/>
      <c r="L1" s="6"/>
      <c r="M1" s="6"/>
      <c r="N1" s="6"/>
      <c r="O1" s="6"/>
    </row>
    <row r="2" spans="1:15" s="1" customFormat="1" ht="30" customHeight="1">
      <c r="A2" s="1106" t="s">
        <v>1009</v>
      </c>
      <c r="B2" s="1107"/>
      <c r="C2" s="1107"/>
      <c r="D2" s="1107"/>
      <c r="E2" s="1107"/>
      <c r="F2" s="1107"/>
      <c r="G2" s="1107"/>
      <c r="H2" s="1107"/>
      <c r="I2" s="1107"/>
      <c r="J2" s="1107"/>
      <c r="K2" s="1107"/>
      <c r="L2" s="1107"/>
      <c r="M2" s="1107"/>
      <c r="N2" s="1107"/>
      <c r="O2" s="1107"/>
    </row>
    <row r="3" spans="1:15" ht="14.15" customHeight="1">
      <c r="A3" s="1108" t="str">
        <f>CONCATENATE(封面!D9,封面!F9,封面!G9,封面!H9,封面!I9,封面!J9,封面!K9)</f>
        <v>清查基准日：2025年8月31日</v>
      </c>
      <c r="B3" s="1108"/>
      <c r="C3" s="1108"/>
      <c r="D3" s="1108"/>
      <c r="E3" s="1108"/>
      <c r="F3" s="1108"/>
      <c r="G3" s="1108"/>
      <c r="H3" s="1108"/>
      <c r="I3" s="1108"/>
      <c r="J3" s="1111"/>
      <c r="K3" s="1111"/>
      <c r="L3" s="1111"/>
      <c r="M3" s="1111"/>
      <c r="N3" s="1111"/>
      <c r="O3" s="1111"/>
    </row>
    <row r="4" spans="1:15" ht="14.15" customHeight="1">
      <c r="A4" s="8"/>
      <c r="B4" s="8"/>
      <c r="C4" s="8"/>
      <c r="D4" s="8"/>
      <c r="E4" s="8"/>
      <c r="F4" s="8"/>
      <c r="G4" s="8"/>
      <c r="H4" s="8"/>
      <c r="I4" s="8"/>
      <c r="J4" s="9"/>
      <c r="K4" s="9"/>
      <c r="L4" s="9"/>
      <c r="M4" s="9"/>
      <c r="N4" s="9"/>
      <c r="O4" s="10" t="s">
        <v>457</v>
      </c>
    </row>
    <row r="5" spans="1:15" ht="15.75" customHeight="1">
      <c r="A5" s="11" t="str">
        <f>封面!D7&amp;封面!E7</f>
        <v>资产清查单位：和县飞雁城乡客运有限公司</v>
      </c>
      <c r="O5" s="12" t="s">
        <v>203</v>
      </c>
    </row>
    <row r="6" spans="1:15" s="2" customFormat="1" ht="15.75" customHeight="1">
      <c r="A6" s="1128" t="s">
        <v>205</v>
      </c>
      <c r="B6" s="1128" t="s">
        <v>458</v>
      </c>
      <c r="C6" s="1130" t="s">
        <v>459</v>
      </c>
      <c r="D6" s="1128" t="s">
        <v>274</v>
      </c>
      <c r="E6" s="1129"/>
      <c r="F6" s="1134"/>
      <c r="G6" s="1135" t="s">
        <v>275</v>
      </c>
      <c r="H6" s="1135"/>
      <c r="I6" s="1136"/>
      <c r="J6" s="1130" t="s">
        <v>460</v>
      </c>
      <c r="K6" s="1128" t="s">
        <v>276</v>
      </c>
      <c r="L6" s="1129"/>
      <c r="M6" s="1137" t="s">
        <v>277</v>
      </c>
      <c r="N6" s="1128" t="s">
        <v>305</v>
      </c>
      <c r="O6" s="1128" t="s">
        <v>208</v>
      </c>
    </row>
    <row r="7" spans="1:15" s="2" customFormat="1" ht="15.75" customHeight="1">
      <c r="A7" s="1129"/>
      <c r="B7" s="1129"/>
      <c r="C7" s="1131"/>
      <c r="D7" s="13" t="s">
        <v>461</v>
      </c>
      <c r="E7" s="13" t="s">
        <v>462</v>
      </c>
      <c r="F7" s="271" t="s">
        <v>175</v>
      </c>
      <c r="G7" s="13" t="s">
        <v>461</v>
      </c>
      <c r="H7" s="13" t="s">
        <v>462</v>
      </c>
      <c r="I7" s="13" t="s">
        <v>175</v>
      </c>
      <c r="J7" s="1131"/>
      <c r="K7" s="13" t="s">
        <v>462</v>
      </c>
      <c r="L7" s="13" t="s">
        <v>175</v>
      </c>
      <c r="M7" s="1138"/>
      <c r="N7" s="1129"/>
      <c r="O7" s="1129"/>
    </row>
    <row r="8" spans="1:15" ht="15.75" customHeight="1">
      <c r="A8" s="178" t="s">
        <v>463</v>
      </c>
      <c r="B8" s="318"/>
      <c r="C8" s="278"/>
      <c r="D8" s="319"/>
      <c r="E8" s="320"/>
      <c r="F8" s="320"/>
      <c r="G8" s="321"/>
      <c r="H8" s="20"/>
      <c r="I8" s="325"/>
      <c r="J8" s="38"/>
      <c r="K8" s="20"/>
      <c r="L8" s="20"/>
      <c r="M8" s="20"/>
      <c r="N8" s="20" t="str">
        <f t="shared" ref="N8:N32" si="0">IF(I8=0,"",(L8-I8)/I8*100)</f>
        <v/>
      </c>
      <c r="O8" s="21"/>
    </row>
    <row r="9" spans="1:15" ht="15.75" customHeight="1">
      <c r="A9" s="178" t="s">
        <v>464</v>
      </c>
      <c r="B9" s="318"/>
      <c r="C9" s="278"/>
      <c r="D9" s="319"/>
      <c r="E9" s="320"/>
      <c r="F9" s="320"/>
      <c r="G9" s="319"/>
      <c r="H9" s="20"/>
      <c r="I9" s="325"/>
      <c r="J9" s="38"/>
      <c r="K9" s="20"/>
      <c r="L9" s="20"/>
      <c r="M9" s="20"/>
      <c r="N9" s="20" t="str">
        <f t="shared" si="0"/>
        <v/>
      </c>
      <c r="O9" s="21"/>
    </row>
    <row r="10" spans="1:15" ht="15.75" customHeight="1">
      <c r="A10" s="178" t="s">
        <v>465</v>
      </c>
      <c r="B10" s="318"/>
      <c r="C10" s="278"/>
      <c r="D10" s="319"/>
      <c r="E10" s="320"/>
      <c r="F10" s="320"/>
      <c r="G10" s="319"/>
      <c r="H10" s="20"/>
      <c r="I10" s="325"/>
      <c r="J10" s="38"/>
      <c r="K10" s="20"/>
      <c r="L10" s="20"/>
      <c r="M10" s="20"/>
      <c r="N10" s="20" t="str">
        <f t="shared" si="0"/>
        <v/>
      </c>
      <c r="O10" s="21"/>
    </row>
    <row r="11" spans="1:15" ht="15.75" customHeight="1">
      <c r="A11" s="178" t="s">
        <v>466</v>
      </c>
      <c r="B11" s="318"/>
      <c r="C11" s="278"/>
      <c r="D11" s="319"/>
      <c r="E11" s="320"/>
      <c r="F11" s="320"/>
      <c r="G11" s="319"/>
      <c r="H11" s="20"/>
      <c r="I11" s="325"/>
      <c r="J11" s="38"/>
      <c r="K11" s="20"/>
      <c r="L11" s="20"/>
      <c r="M11" s="20"/>
      <c r="N11" s="20" t="str">
        <f t="shared" si="0"/>
        <v/>
      </c>
      <c r="O11" s="21"/>
    </row>
    <row r="12" spans="1:15" ht="15.75" customHeight="1">
      <c r="A12" s="178" t="s">
        <v>467</v>
      </c>
      <c r="B12" s="318"/>
      <c r="C12" s="278"/>
      <c r="D12" s="319"/>
      <c r="E12" s="320"/>
      <c r="F12" s="320"/>
      <c r="G12" s="319"/>
      <c r="H12" s="20"/>
      <c r="I12" s="325"/>
      <c r="J12" s="38"/>
      <c r="K12" s="20"/>
      <c r="L12" s="20"/>
      <c r="M12" s="20"/>
      <c r="N12" s="20" t="str">
        <f t="shared" si="0"/>
        <v/>
      </c>
      <c r="O12" s="21"/>
    </row>
    <row r="13" spans="1:15" ht="15.75" customHeight="1">
      <c r="A13" s="178" t="s">
        <v>468</v>
      </c>
      <c r="B13" s="318"/>
      <c r="C13" s="278"/>
      <c r="D13" s="319"/>
      <c r="E13" s="320"/>
      <c r="F13" s="320"/>
      <c r="G13" s="319"/>
      <c r="H13" s="20"/>
      <c r="I13" s="325"/>
      <c r="J13" s="38"/>
      <c r="K13" s="20"/>
      <c r="L13" s="20"/>
      <c r="M13" s="20"/>
      <c r="N13" s="20" t="str">
        <f t="shared" si="0"/>
        <v/>
      </c>
      <c r="O13" s="21"/>
    </row>
    <row r="14" spans="1:15" ht="15.75" customHeight="1">
      <c r="A14" s="178" t="s">
        <v>469</v>
      </c>
      <c r="B14" s="318"/>
      <c r="C14" s="278"/>
      <c r="D14" s="319"/>
      <c r="E14" s="320"/>
      <c r="F14" s="320"/>
      <c r="G14" s="319"/>
      <c r="H14" s="20"/>
      <c r="I14" s="325"/>
      <c r="J14" s="38"/>
      <c r="K14" s="20"/>
      <c r="L14" s="20"/>
      <c r="M14" s="20"/>
      <c r="N14" s="20" t="str">
        <f t="shared" si="0"/>
        <v/>
      </c>
      <c r="O14" s="21"/>
    </row>
    <row r="15" spans="1:15" ht="15.75" customHeight="1">
      <c r="A15" s="178" t="s">
        <v>470</v>
      </c>
      <c r="B15" s="318"/>
      <c r="C15" s="278"/>
      <c r="D15" s="319"/>
      <c r="E15" s="320"/>
      <c r="F15" s="320"/>
      <c r="G15" s="319"/>
      <c r="H15" s="20"/>
      <c r="I15" s="325"/>
      <c r="J15" s="38"/>
      <c r="K15" s="20"/>
      <c r="L15" s="20"/>
      <c r="M15" s="20"/>
      <c r="N15" s="20" t="str">
        <f t="shared" si="0"/>
        <v/>
      </c>
      <c r="O15" s="21"/>
    </row>
    <row r="16" spans="1:15" ht="15.75" customHeight="1">
      <c r="A16" s="178" t="s">
        <v>471</v>
      </c>
      <c r="B16" s="318"/>
      <c r="C16" s="278"/>
      <c r="D16" s="319"/>
      <c r="E16" s="320"/>
      <c r="F16" s="320"/>
      <c r="G16" s="319"/>
      <c r="H16" s="20"/>
      <c r="I16" s="325"/>
      <c r="J16" s="38"/>
      <c r="K16" s="20"/>
      <c r="L16" s="20"/>
      <c r="M16" s="20"/>
      <c r="N16" s="20" t="str">
        <f t="shared" si="0"/>
        <v/>
      </c>
      <c r="O16" s="21"/>
    </row>
    <row r="17" spans="1:15" ht="15.75" customHeight="1">
      <c r="A17" s="178" t="s">
        <v>5</v>
      </c>
      <c r="B17" s="318"/>
      <c r="C17" s="278"/>
      <c r="D17" s="319"/>
      <c r="E17" s="320"/>
      <c r="F17" s="320"/>
      <c r="G17" s="319"/>
      <c r="H17" s="20"/>
      <c r="I17" s="325"/>
      <c r="J17" s="38"/>
      <c r="K17" s="20"/>
      <c r="L17" s="20"/>
      <c r="M17" s="20"/>
      <c r="N17" s="20" t="str">
        <f t="shared" si="0"/>
        <v/>
      </c>
      <c r="O17" s="21"/>
    </row>
    <row r="18" spans="1:15" ht="15.75" customHeight="1">
      <c r="A18" s="178" t="s">
        <v>8</v>
      </c>
      <c r="B18" s="318"/>
      <c r="C18" s="278"/>
      <c r="D18" s="319"/>
      <c r="E18" s="320"/>
      <c r="F18" s="320"/>
      <c r="G18" s="319"/>
      <c r="H18" s="20"/>
      <c r="I18" s="325"/>
      <c r="J18" s="38"/>
      <c r="K18" s="20"/>
      <c r="L18" s="20"/>
      <c r="M18" s="20"/>
      <c r="N18" s="20" t="str">
        <f t="shared" si="0"/>
        <v/>
      </c>
      <c r="O18" s="21"/>
    </row>
    <row r="19" spans="1:15" ht="15.75" customHeight="1">
      <c r="A19" s="178" t="s">
        <v>9</v>
      </c>
      <c r="B19" s="318"/>
      <c r="C19" s="278"/>
      <c r="D19" s="319"/>
      <c r="E19" s="320"/>
      <c r="F19" s="320"/>
      <c r="G19" s="319"/>
      <c r="H19" s="20"/>
      <c r="I19" s="325"/>
      <c r="J19" s="38"/>
      <c r="K19" s="20"/>
      <c r="L19" s="20"/>
      <c r="M19" s="20"/>
      <c r="N19" s="20" t="str">
        <f t="shared" si="0"/>
        <v/>
      </c>
      <c r="O19" s="21"/>
    </row>
    <row r="20" spans="1:15" ht="15.75" customHeight="1">
      <c r="A20" s="178" t="s">
        <v>472</v>
      </c>
      <c r="B20" s="318"/>
      <c r="C20" s="278"/>
      <c r="D20" s="319"/>
      <c r="E20" s="320"/>
      <c r="F20" s="320"/>
      <c r="G20" s="319"/>
      <c r="H20" s="20"/>
      <c r="I20" s="325"/>
      <c r="J20" s="38"/>
      <c r="K20" s="20"/>
      <c r="L20" s="20"/>
      <c r="M20" s="20"/>
      <c r="N20" s="20" t="str">
        <f t="shared" si="0"/>
        <v/>
      </c>
      <c r="O20" s="21"/>
    </row>
    <row r="21" spans="1:15" ht="15.75" customHeight="1">
      <c r="A21" s="178" t="s">
        <v>473</v>
      </c>
      <c r="B21" s="318"/>
      <c r="C21" s="278"/>
      <c r="D21" s="319"/>
      <c r="E21" s="320"/>
      <c r="F21" s="320"/>
      <c r="G21" s="319"/>
      <c r="H21" s="20"/>
      <c r="I21" s="325"/>
      <c r="J21" s="38"/>
      <c r="K21" s="20"/>
      <c r="L21" s="20"/>
      <c r="M21" s="20"/>
      <c r="N21" s="20"/>
      <c r="O21" s="21"/>
    </row>
    <row r="22" spans="1:15" ht="15.75" customHeight="1">
      <c r="A22" s="178" t="s">
        <v>474</v>
      </c>
      <c r="B22" s="318"/>
      <c r="C22" s="278"/>
      <c r="D22" s="319"/>
      <c r="E22" s="320"/>
      <c r="F22" s="320"/>
      <c r="G22" s="319"/>
      <c r="H22" s="20"/>
      <c r="I22" s="325"/>
      <c r="J22" s="38"/>
      <c r="K22" s="20"/>
      <c r="L22" s="20"/>
      <c r="M22" s="20"/>
      <c r="N22" s="20"/>
      <c r="O22" s="21"/>
    </row>
    <row r="23" spans="1:15" ht="15.75" customHeight="1">
      <c r="A23" s="178" t="s">
        <v>475</v>
      </c>
      <c r="B23" s="318"/>
      <c r="C23" s="278"/>
      <c r="D23" s="319"/>
      <c r="E23" s="320"/>
      <c r="F23" s="320"/>
      <c r="G23" s="319"/>
      <c r="H23" s="20"/>
      <c r="I23" s="325"/>
      <c r="J23" s="38"/>
      <c r="K23" s="20"/>
      <c r="L23" s="20"/>
      <c r="M23" s="20"/>
      <c r="N23" s="20"/>
      <c r="O23" s="21"/>
    </row>
    <row r="24" spans="1:15" ht="15.75" customHeight="1">
      <c r="A24" s="178" t="s">
        <v>476</v>
      </c>
      <c r="B24" s="318"/>
      <c r="C24" s="278"/>
      <c r="D24" s="319"/>
      <c r="E24" s="320"/>
      <c r="F24" s="320"/>
      <c r="G24" s="319"/>
      <c r="H24" s="20"/>
      <c r="I24" s="325"/>
      <c r="J24" s="38"/>
      <c r="K24" s="20"/>
      <c r="L24" s="20"/>
      <c r="M24" s="20"/>
      <c r="N24" s="20"/>
      <c r="O24" s="21"/>
    </row>
    <row r="25" spans="1:15" ht="15.75" customHeight="1">
      <c r="A25" s="178" t="s">
        <v>477</v>
      </c>
      <c r="B25" s="318"/>
      <c r="C25" s="287"/>
      <c r="D25" s="38"/>
      <c r="E25" s="20"/>
      <c r="F25" s="19"/>
      <c r="G25" s="319"/>
      <c r="H25" s="20"/>
      <c r="I25" s="325"/>
      <c r="J25" s="38"/>
      <c r="K25" s="20"/>
      <c r="L25" s="20"/>
      <c r="M25" s="20"/>
      <c r="N25" s="20" t="str">
        <f t="shared" si="0"/>
        <v/>
      </c>
      <c r="O25" s="21"/>
    </row>
    <row r="26" spans="1:15" ht="15.75" customHeight="1">
      <c r="A26" s="178" t="s">
        <v>478</v>
      </c>
      <c r="B26" s="318"/>
      <c r="C26" s="287"/>
      <c r="D26" s="38"/>
      <c r="E26" s="20"/>
      <c r="F26" s="19"/>
      <c r="G26" s="319"/>
      <c r="H26" s="20"/>
      <c r="I26" s="325"/>
      <c r="J26" s="38"/>
      <c r="K26" s="20"/>
      <c r="L26" s="20"/>
      <c r="M26" s="20"/>
      <c r="N26" s="20" t="str">
        <f t="shared" si="0"/>
        <v/>
      </c>
      <c r="O26" s="21"/>
    </row>
    <row r="27" spans="1:15" ht="15.75" customHeight="1">
      <c r="A27" s="178" t="s">
        <v>479</v>
      </c>
      <c r="B27" s="318"/>
      <c r="C27" s="287"/>
      <c r="D27" s="38"/>
      <c r="E27" s="20"/>
      <c r="F27" s="19"/>
      <c r="G27" s="319"/>
      <c r="H27" s="20"/>
      <c r="I27" s="325"/>
      <c r="J27" s="38"/>
      <c r="K27" s="20"/>
      <c r="L27" s="20"/>
      <c r="M27" s="20"/>
      <c r="N27" s="20" t="str">
        <f t="shared" si="0"/>
        <v/>
      </c>
      <c r="O27" s="21"/>
    </row>
    <row r="28" spans="1:15" ht="15.75" customHeight="1">
      <c r="A28" s="178" t="s">
        <v>480</v>
      </c>
      <c r="B28" s="318"/>
      <c r="C28" s="287"/>
      <c r="D28" s="38"/>
      <c r="E28" s="20"/>
      <c r="F28" s="19"/>
      <c r="G28" s="319"/>
      <c r="H28" s="20"/>
      <c r="I28" s="325"/>
      <c r="J28" s="38"/>
      <c r="K28" s="20"/>
      <c r="L28" s="20"/>
      <c r="M28" s="20"/>
      <c r="N28" s="20" t="str">
        <f t="shared" si="0"/>
        <v/>
      </c>
      <c r="O28" s="21"/>
    </row>
    <row r="29" spans="1:15" ht="15.75" customHeight="1">
      <c r="A29" s="178" t="s">
        <v>481</v>
      </c>
      <c r="B29" s="318"/>
      <c r="C29" s="287"/>
      <c r="D29" s="38"/>
      <c r="E29" s="20"/>
      <c r="F29" s="19"/>
      <c r="G29" s="319"/>
      <c r="H29" s="20"/>
      <c r="I29" s="325"/>
      <c r="J29" s="38"/>
      <c r="K29" s="20"/>
      <c r="L29" s="20"/>
      <c r="M29" s="20"/>
      <c r="N29" s="20" t="str">
        <f t="shared" si="0"/>
        <v/>
      </c>
      <c r="O29" s="21"/>
    </row>
    <row r="30" spans="1:15" s="161" customFormat="1" ht="15.75" customHeight="1">
      <c r="A30" s="1132" t="s">
        <v>413</v>
      </c>
      <c r="B30" s="1133"/>
      <c r="C30" s="322"/>
      <c r="D30" s="281"/>
      <c r="E30" s="158" t="str">
        <f>IF(D30=0,"",F30/D30)</f>
        <v/>
      </c>
      <c r="F30" s="260"/>
      <c r="G30" s="323"/>
      <c r="H30" s="158"/>
      <c r="I30" s="158">
        <f>SUM(I8:I29)</f>
        <v>0</v>
      </c>
      <c r="J30" s="281"/>
      <c r="K30" s="158"/>
      <c r="L30" s="158">
        <f>SUM(L8:L29)</f>
        <v>0</v>
      </c>
      <c r="M30" s="158">
        <f>L30-I30</f>
        <v>0</v>
      </c>
      <c r="N30" s="158" t="str">
        <f t="shared" si="0"/>
        <v/>
      </c>
      <c r="O30" s="159"/>
    </row>
    <row r="31" spans="1:15" ht="15.75" customHeight="1">
      <c r="A31" s="1112" t="s">
        <v>482</v>
      </c>
      <c r="B31" s="1113"/>
      <c r="C31" s="21"/>
      <c r="D31" s="21"/>
      <c r="E31" s="291"/>
      <c r="F31" s="19"/>
      <c r="G31" s="324"/>
      <c r="H31" s="291"/>
      <c r="I31" s="326"/>
      <c r="J31" s="21"/>
      <c r="K31" s="21"/>
      <c r="L31" s="326"/>
      <c r="M31" s="324">
        <f>L31-I31</f>
        <v>0</v>
      </c>
      <c r="N31" s="20" t="str">
        <f t="shared" si="0"/>
        <v/>
      </c>
      <c r="O31" s="21"/>
    </row>
    <row r="32" spans="1:15" ht="15.75" customHeight="1">
      <c r="A32" s="1112" t="s">
        <v>413</v>
      </c>
      <c r="B32" s="1113"/>
      <c r="C32" s="21"/>
      <c r="D32" s="38"/>
      <c r="E32" s="20"/>
      <c r="F32" s="19">
        <f>SUM(F8:F31)</f>
        <v>0</v>
      </c>
      <c r="G32" s="177"/>
      <c r="H32" s="20"/>
      <c r="I32" s="20">
        <f>I30-I31</f>
        <v>0</v>
      </c>
      <c r="J32" s="38"/>
      <c r="K32" s="20"/>
      <c r="L32" s="20">
        <f>L30-L31</f>
        <v>0</v>
      </c>
      <c r="M32" s="20">
        <f>L32-I32</f>
        <v>0</v>
      </c>
      <c r="N32" s="20" t="str">
        <f t="shared" si="0"/>
        <v/>
      </c>
      <c r="O32" s="21"/>
    </row>
    <row r="33" spans="1:10" ht="15.75" customHeight="1">
      <c r="A33" s="24" t="str">
        <f>封面!D11&amp;封面!F11</f>
        <v>资产清查单位填报人：赵翠</v>
      </c>
      <c r="G33" s="11"/>
      <c r="H33" s="11"/>
      <c r="J33" s="11"/>
    </row>
    <row r="34" spans="1:10" ht="15.75" customHeight="1">
      <c r="A34"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5">
    <mergeCell ref="J6:J7"/>
    <mergeCell ref="A2:O2"/>
    <mergeCell ref="A3:O3"/>
    <mergeCell ref="D6:F6"/>
    <mergeCell ref="G6:I6"/>
    <mergeCell ref="K6:L6"/>
    <mergeCell ref="M6:M7"/>
    <mergeCell ref="N6:N7"/>
    <mergeCell ref="O6:O7"/>
    <mergeCell ref="A31:B31"/>
    <mergeCell ref="A32:B32"/>
    <mergeCell ref="A6:A7"/>
    <mergeCell ref="B6:B7"/>
    <mergeCell ref="C6:C7"/>
    <mergeCell ref="A30:B30"/>
  </mergeCells>
  <phoneticPr fontId="14" type="noConversion"/>
  <hyperlinks>
    <hyperlink ref="A1" location="索引目录!E18" display="返回索引页"/>
    <hyperlink ref="B1" location="'3-9存货汇总'!B6"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P38"/>
  <sheetViews>
    <sheetView workbookViewId="0"/>
  </sheetViews>
  <sheetFormatPr defaultColWidth="9" defaultRowHeight="15.75" customHeight="1" outlineLevelCol="1"/>
  <cols>
    <col min="1" max="1" width="7" style="2" customWidth="1"/>
    <col min="2" max="2" width="13.33203125" style="3" customWidth="1"/>
    <col min="3" max="3" width="7.5" style="3" customWidth="1"/>
    <col min="4" max="5" width="7.5" style="3" customWidth="1" outlineLevel="1"/>
    <col min="6" max="6" width="10.58203125" style="3" customWidth="1" outlineLevel="1"/>
    <col min="7" max="7" width="7.5" style="295" customWidth="1"/>
    <col min="8" max="8" width="9" style="295" customWidth="1"/>
    <col min="9" max="9" width="13" style="295" customWidth="1"/>
    <col min="10" max="10" width="10.75" style="3" customWidth="1"/>
    <col min="11" max="11" width="8.5" style="3" customWidth="1"/>
    <col min="12" max="12" width="13.5" style="3" customWidth="1"/>
    <col min="13" max="13" width="11.08203125" style="3" customWidth="1"/>
    <col min="14" max="14" width="9.08203125" style="3" customWidth="1"/>
    <col min="15" max="15" width="7" style="3" customWidth="1"/>
    <col min="16" max="16" width="8.83203125" style="3" customWidth="1"/>
    <col min="17" max="16384" width="9" style="3"/>
  </cols>
  <sheetData>
    <row r="1" spans="1:16" ht="15">
      <c r="A1" s="4" t="s">
        <v>0</v>
      </c>
      <c r="B1" s="5" t="s">
        <v>303</v>
      </c>
      <c r="C1" s="6"/>
      <c r="D1" s="6"/>
      <c r="E1" s="6"/>
      <c r="F1" s="6"/>
      <c r="G1" s="6"/>
      <c r="H1" s="6"/>
      <c r="I1" s="6"/>
      <c r="J1" s="6"/>
      <c r="K1" s="6"/>
      <c r="L1" s="6"/>
      <c r="M1" s="6"/>
      <c r="N1" s="6"/>
      <c r="O1" s="6"/>
      <c r="P1" s="6"/>
    </row>
    <row r="2" spans="1:16" s="1" customFormat="1" ht="30" customHeight="1">
      <c r="A2" s="1106" t="s">
        <v>929</v>
      </c>
      <c r="B2" s="1106"/>
      <c r="C2" s="1106"/>
      <c r="D2" s="1106"/>
      <c r="E2" s="1106"/>
      <c r="F2" s="1106"/>
      <c r="G2" s="1106"/>
      <c r="H2" s="1106"/>
      <c r="I2" s="1106"/>
      <c r="J2" s="1106"/>
      <c r="K2" s="1106"/>
      <c r="L2" s="1106"/>
      <c r="M2" s="1106"/>
      <c r="N2" s="1106"/>
      <c r="O2" s="1106"/>
      <c r="P2" s="232"/>
    </row>
    <row r="3" spans="1:16" ht="14.15" customHeight="1">
      <c r="A3" s="1108" t="str">
        <f>CONCATENATE(封面!D9,封面!F9,封面!G9,封面!H9,封面!I9,封面!J9,封面!K9)</f>
        <v>清查基准日：2025年8月31日</v>
      </c>
      <c r="B3" s="1108"/>
      <c r="C3" s="1108"/>
      <c r="D3" s="1108"/>
      <c r="E3" s="1108"/>
      <c r="F3" s="1108"/>
      <c r="G3" s="1108"/>
      <c r="H3" s="1108"/>
      <c r="I3" s="1108"/>
      <c r="J3" s="1108"/>
      <c r="K3" s="1108"/>
      <c r="L3" s="1108"/>
      <c r="M3" s="1108"/>
      <c r="N3" s="1108"/>
      <c r="O3" s="1108"/>
      <c r="P3" s="24"/>
    </row>
    <row r="4" spans="1:16" ht="15.75" customHeight="1">
      <c r="A4" s="11" t="str">
        <f>封面!D7&amp;封面!E7</f>
        <v>资产清查单位：和县飞雁城乡客运有限公司</v>
      </c>
      <c r="O4" s="12" t="s">
        <v>203</v>
      </c>
    </row>
    <row r="5" spans="1:16" s="2" customFormat="1" ht="13" customHeight="1">
      <c r="A5" s="1143" t="s">
        <v>205</v>
      </c>
      <c r="B5" s="1145" t="s">
        <v>458</v>
      </c>
      <c r="C5" s="1147" t="s">
        <v>459</v>
      </c>
      <c r="D5" s="1145" t="s">
        <v>274</v>
      </c>
      <c r="E5" s="1150"/>
      <c r="F5" s="1150"/>
      <c r="G5" s="1145" t="s">
        <v>957</v>
      </c>
      <c r="H5" s="1145"/>
      <c r="I5" s="1145"/>
      <c r="J5" s="1152" t="s">
        <v>924</v>
      </c>
      <c r="K5" s="1135"/>
      <c r="L5" s="1153"/>
      <c r="M5" s="1151" t="s">
        <v>277</v>
      </c>
      <c r="N5" s="1145" t="s">
        <v>305</v>
      </c>
      <c r="O5" s="1139" t="s">
        <v>208</v>
      </c>
      <c r="P5" s="1139" t="s">
        <v>483</v>
      </c>
    </row>
    <row r="6" spans="1:16" s="2" customFormat="1" ht="13" customHeight="1">
      <c r="A6" s="1144"/>
      <c r="B6" s="1146"/>
      <c r="C6" s="1148"/>
      <c r="D6" s="770" t="s">
        <v>461</v>
      </c>
      <c r="E6" s="770" t="s">
        <v>462</v>
      </c>
      <c r="F6" s="770" t="s">
        <v>175</v>
      </c>
      <c r="G6" s="770" t="s">
        <v>461</v>
      </c>
      <c r="H6" s="770" t="s">
        <v>462</v>
      </c>
      <c r="I6" s="770" t="s">
        <v>175</v>
      </c>
      <c r="J6" s="784" t="s">
        <v>460</v>
      </c>
      <c r="K6" s="770" t="s">
        <v>462</v>
      </c>
      <c r="L6" s="770" t="s">
        <v>175</v>
      </c>
      <c r="M6" s="1123"/>
      <c r="N6" s="1146"/>
      <c r="O6" s="1140"/>
      <c r="P6" s="1140"/>
    </row>
    <row r="7" spans="1:16" s="294" customFormat="1" ht="15" customHeight="1">
      <c r="A7" s="311">
        <v>1</v>
      </c>
      <c r="B7" s="312"/>
      <c r="C7" s="186"/>
      <c r="D7" s="96"/>
      <c r="E7" s="75"/>
      <c r="F7" s="75"/>
      <c r="G7" s="313"/>
      <c r="H7" s="75"/>
      <c r="I7" s="191"/>
      <c r="J7" s="304"/>
      <c r="K7" s="75"/>
      <c r="L7" s="307"/>
      <c r="M7" s="75"/>
      <c r="N7" s="75"/>
      <c r="O7" s="76"/>
      <c r="P7" s="76"/>
    </row>
    <row r="8" spans="1:16" ht="15" customHeight="1">
      <c r="A8" s="72">
        <v>2</v>
      </c>
      <c r="B8" s="312"/>
      <c r="C8" s="186"/>
      <c r="D8" s="96"/>
      <c r="E8" s="75"/>
      <c r="F8" s="75"/>
      <c r="G8" s="314"/>
      <c r="H8" s="75"/>
      <c r="I8" s="191"/>
      <c r="J8" s="304"/>
      <c r="K8" s="75"/>
      <c r="L8" s="304"/>
      <c r="M8" s="75"/>
      <c r="N8" s="75"/>
      <c r="O8" s="76"/>
      <c r="P8" s="76"/>
    </row>
    <row r="9" spans="1:16" s="43" customFormat="1" ht="15" customHeight="1">
      <c r="A9" s="315">
        <v>3</v>
      </c>
      <c r="B9" s="316"/>
      <c r="C9" s="186"/>
      <c r="D9" s="303"/>
      <c r="E9" s="136"/>
      <c r="F9" s="136"/>
      <c r="G9" s="298"/>
      <c r="H9" s="136"/>
      <c r="I9" s="191"/>
      <c r="J9" s="304"/>
      <c r="K9" s="136"/>
      <c r="L9" s="304"/>
      <c r="M9" s="136"/>
      <c r="N9" s="136"/>
      <c r="O9" s="146"/>
      <c r="P9" s="76"/>
    </row>
    <row r="10" spans="1:16" s="694" customFormat="1" ht="15" customHeight="1">
      <c r="A10" s="723"/>
      <c r="B10" s="812"/>
      <c r="C10" s="707"/>
      <c r="D10" s="813"/>
      <c r="E10" s="690"/>
      <c r="F10" s="690"/>
      <c r="G10" s="708"/>
      <c r="H10" s="690"/>
      <c r="I10" s="791"/>
      <c r="J10" s="814"/>
      <c r="K10" s="690"/>
      <c r="L10" s="814"/>
      <c r="M10" s="690"/>
      <c r="N10" s="690"/>
      <c r="O10" s="693"/>
      <c r="P10" s="693"/>
    </row>
    <row r="11" spans="1:16" ht="15" customHeight="1">
      <c r="A11" s="311"/>
      <c r="B11" s="312"/>
      <c r="C11" s="186"/>
      <c r="D11" s="96"/>
      <c r="E11" s="75"/>
      <c r="F11" s="75"/>
      <c r="G11" s="298"/>
      <c r="H11" s="136"/>
      <c r="I11" s="191"/>
      <c r="J11" s="304"/>
      <c r="K11" s="136"/>
      <c r="L11" s="304"/>
      <c r="M11" s="136"/>
      <c r="N11" s="75"/>
      <c r="O11" s="76"/>
      <c r="P11" s="76"/>
    </row>
    <row r="12" spans="1:16" ht="15" customHeight="1">
      <c r="A12" s="72"/>
      <c r="B12" s="312"/>
      <c r="C12" s="186"/>
      <c r="D12" s="96"/>
      <c r="E12" s="75"/>
      <c r="F12" s="75"/>
      <c r="G12" s="298"/>
      <c r="H12" s="136"/>
      <c r="I12" s="191"/>
      <c r="J12" s="303"/>
      <c r="K12" s="136"/>
      <c r="L12" s="136"/>
      <c r="M12" s="136"/>
      <c r="N12" s="75"/>
      <c r="O12" s="76"/>
      <c r="P12" s="76"/>
    </row>
    <row r="13" spans="1:16" ht="15" customHeight="1">
      <c r="A13" s="311"/>
      <c r="B13" s="312"/>
      <c r="C13" s="186"/>
      <c r="D13" s="96"/>
      <c r="E13" s="75"/>
      <c r="F13" s="75"/>
      <c r="G13" s="298"/>
      <c r="H13" s="136"/>
      <c r="I13" s="191"/>
      <c r="J13" s="303"/>
      <c r="K13" s="136"/>
      <c r="L13" s="136"/>
      <c r="M13" s="136"/>
      <c r="N13" s="75"/>
      <c r="O13" s="76"/>
      <c r="P13" s="76"/>
    </row>
    <row r="14" spans="1:16" s="43" customFormat="1" ht="15" customHeight="1">
      <c r="A14" s="132"/>
      <c r="B14" s="316"/>
      <c r="C14" s="184"/>
      <c r="D14" s="303"/>
      <c r="E14" s="136"/>
      <c r="F14" s="136"/>
      <c r="G14" s="298"/>
      <c r="H14" s="136"/>
      <c r="I14" s="191"/>
      <c r="J14" s="303"/>
      <c r="K14" s="136"/>
      <c r="L14" s="136"/>
      <c r="M14" s="136"/>
      <c r="N14" s="136"/>
      <c r="O14" s="146"/>
      <c r="P14" s="76"/>
    </row>
    <row r="15" spans="1:16" s="43" customFormat="1" ht="15" customHeight="1">
      <c r="A15" s="315"/>
      <c r="B15" s="316"/>
      <c r="C15" s="184"/>
      <c r="D15" s="303"/>
      <c r="E15" s="136"/>
      <c r="F15" s="136"/>
      <c r="G15" s="298"/>
      <c r="H15" s="136"/>
      <c r="I15" s="191"/>
      <c r="J15" s="303"/>
      <c r="K15" s="136"/>
      <c r="L15" s="136"/>
      <c r="M15" s="136"/>
      <c r="N15" s="136"/>
      <c r="O15" s="146"/>
      <c r="P15" s="76"/>
    </row>
    <row r="16" spans="1:16" s="43" customFormat="1" ht="15" customHeight="1">
      <c r="A16" s="132"/>
      <c r="B16" s="316"/>
      <c r="C16" s="184"/>
      <c r="D16" s="303"/>
      <c r="E16" s="136"/>
      <c r="F16" s="136"/>
      <c r="G16" s="298"/>
      <c r="H16" s="136"/>
      <c r="I16" s="191"/>
      <c r="J16" s="303"/>
      <c r="K16" s="136"/>
      <c r="L16" s="136"/>
      <c r="M16" s="136"/>
      <c r="N16" s="136"/>
      <c r="O16" s="146"/>
      <c r="P16" s="76"/>
    </row>
    <row r="17" spans="1:16" ht="15" customHeight="1">
      <c r="A17" s="311"/>
      <c r="B17" s="312"/>
      <c r="C17" s="186"/>
      <c r="D17" s="96"/>
      <c r="E17" s="75"/>
      <c r="F17" s="75"/>
      <c r="G17" s="298"/>
      <c r="H17" s="136"/>
      <c r="I17" s="191"/>
      <c r="J17" s="303"/>
      <c r="K17" s="136"/>
      <c r="L17" s="136"/>
      <c r="M17" s="136"/>
      <c r="N17" s="75"/>
      <c r="O17" s="76"/>
      <c r="P17" s="76"/>
    </row>
    <row r="18" spans="1:16" ht="15" customHeight="1">
      <c r="A18" s="72"/>
      <c r="B18" s="312"/>
      <c r="C18" s="186"/>
      <c r="D18" s="96"/>
      <c r="E18" s="75"/>
      <c r="F18" s="75"/>
      <c r="G18" s="298"/>
      <c r="H18" s="136"/>
      <c r="I18" s="191"/>
      <c r="J18" s="303"/>
      <c r="K18" s="136"/>
      <c r="L18" s="136"/>
      <c r="M18" s="136"/>
      <c r="N18" s="75"/>
      <c r="O18" s="76"/>
      <c r="P18" s="76"/>
    </row>
    <row r="19" spans="1:16" ht="15" customHeight="1">
      <c r="A19" s="311"/>
      <c r="B19" s="312"/>
      <c r="C19" s="186"/>
      <c r="D19" s="96"/>
      <c r="E19" s="75"/>
      <c r="F19" s="75"/>
      <c r="G19" s="298"/>
      <c r="H19" s="136"/>
      <c r="I19" s="191"/>
      <c r="J19" s="303"/>
      <c r="K19" s="136"/>
      <c r="L19" s="136"/>
      <c r="M19" s="136"/>
      <c r="N19" s="75"/>
      <c r="O19" s="76"/>
      <c r="P19" s="76"/>
    </row>
    <row r="20" spans="1:16" ht="15" customHeight="1">
      <c r="A20" s="72"/>
      <c r="B20" s="312"/>
      <c r="C20" s="186"/>
      <c r="D20" s="96"/>
      <c r="E20" s="75"/>
      <c r="F20" s="75"/>
      <c r="G20" s="298"/>
      <c r="H20" s="136"/>
      <c r="I20" s="191"/>
      <c r="J20" s="303"/>
      <c r="K20" s="136"/>
      <c r="L20" s="136"/>
      <c r="M20" s="136"/>
      <c r="N20" s="75"/>
      <c r="O20" s="76"/>
      <c r="P20" s="76"/>
    </row>
    <row r="21" spans="1:16" ht="15" customHeight="1">
      <c r="A21" s="311"/>
      <c r="B21" s="312"/>
      <c r="C21" s="186"/>
      <c r="D21" s="96"/>
      <c r="E21" s="75"/>
      <c r="F21" s="75"/>
      <c r="G21" s="298"/>
      <c r="H21" s="136"/>
      <c r="I21" s="191"/>
      <c r="J21" s="303"/>
      <c r="K21" s="136"/>
      <c r="L21" s="136"/>
      <c r="M21" s="136"/>
      <c r="N21" s="75"/>
      <c r="O21" s="76"/>
      <c r="P21" s="76"/>
    </row>
    <row r="22" spans="1:16" ht="15" customHeight="1">
      <c r="A22" s="72"/>
      <c r="B22" s="312"/>
      <c r="C22" s="186"/>
      <c r="D22" s="96"/>
      <c r="E22" s="75"/>
      <c r="F22" s="75"/>
      <c r="G22" s="314"/>
      <c r="H22" s="75"/>
      <c r="I22" s="191"/>
      <c r="J22" s="96"/>
      <c r="K22" s="75"/>
      <c r="L22" s="75"/>
      <c r="M22" s="75"/>
      <c r="N22" s="75"/>
      <c r="O22" s="76"/>
      <c r="P22" s="76"/>
    </row>
    <row r="23" spans="1:16" ht="15" customHeight="1">
      <c r="A23" s="311"/>
      <c r="B23" s="312"/>
      <c r="C23" s="186"/>
      <c r="D23" s="96"/>
      <c r="E23" s="75"/>
      <c r="F23" s="75"/>
      <c r="G23" s="314"/>
      <c r="H23" s="75"/>
      <c r="I23" s="191"/>
      <c r="J23" s="96"/>
      <c r="K23" s="75"/>
      <c r="L23" s="75"/>
      <c r="M23" s="75"/>
      <c r="N23" s="75"/>
      <c r="O23" s="76"/>
      <c r="P23" s="76"/>
    </row>
    <row r="24" spans="1:16" ht="15" customHeight="1">
      <c r="A24" s="72"/>
      <c r="B24" s="312"/>
      <c r="C24" s="317"/>
      <c r="D24" s="96"/>
      <c r="E24" s="75"/>
      <c r="F24" s="75"/>
      <c r="G24" s="314"/>
      <c r="H24" s="75"/>
      <c r="I24" s="191"/>
      <c r="J24" s="96"/>
      <c r="K24" s="75"/>
      <c r="L24" s="75"/>
      <c r="M24" s="75"/>
      <c r="N24" s="75"/>
      <c r="O24" s="76"/>
      <c r="P24" s="76"/>
    </row>
    <row r="25" spans="1:16" ht="15" customHeight="1">
      <c r="A25" s="311"/>
      <c r="B25" s="312"/>
      <c r="C25" s="317"/>
      <c r="D25" s="96"/>
      <c r="E25" s="75"/>
      <c r="F25" s="75"/>
      <c r="G25" s="314"/>
      <c r="H25" s="75"/>
      <c r="I25" s="191"/>
      <c r="J25" s="96"/>
      <c r="K25" s="75"/>
      <c r="L25" s="75"/>
      <c r="M25" s="75"/>
      <c r="N25" s="75"/>
      <c r="O25" s="76"/>
      <c r="P25" s="76"/>
    </row>
    <row r="26" spans="1:16" ht="15" customHeight="1">
      <c r="A26" s="72"/>
      <c r="B26" s="312"/>
      <c r="C26" s="317"/>
      <c r="D26" s="96"/>
      <c r="E26" s="75"/>
      <c r="F26" s="75"/>
      <c r="G26" s="314"/>
      <c r="H26" s="75"/>
      <c r="I26" s="191"/>
      <c r="J26" s="96"/>
      <c r="K26" s="75"/>
      <c r="L26" s="75"/>
      <c r="M26" s="75"/>
      <c r="N26" s="75"/>
      <c r="O26" s="76"/>
      <c r="P26" s="76"/>
    </row>
    <row r="27" spans="1:16" ht="15" customHeight="1">
      <c r="A27" s="311"/>
      <c r="B27" s="312"/>
      <c r="C27" s="317"/>
      <c r="D27" s="96"/>
      <c r="E27" s="75"/>
      <c r="F27" s="75"/>
      <c r="G27" s="314"/>
      <c r="H27" s="75"/>
      <c r="I27" s="191"/>
      <c r="J27" s="96"/>
      <c r="K27" s="75"/>
      <c r="L27" s="75"/>
      <c r="M27" s="75"/>
      <c r="N27" s="75"/>
      <c r="O27" s="76"/>
      <c r="P27" s="76"/>
    </row>
    <row r="28" spans="1:16" ht="15" customHeight="1">
      <c r="A28" s="72"/>
      <c r="B28" s="312"/>
      <c r="C28" s="317"/>
      <c r="D28" s="96"/>
      <c r="E28" s="75"/>
      <c r="F28" s="75"/>
      <c r="G28" s="314"/>
      <c r="H28" s="75"/>
      <c r="I28" s="191"/>
      <c r="J28" s="96"/>
      <c r="K28" s="75"/>
      <c r="L28" s="75"/>
      <c r="M28" s="75"/>
      <c r="N28" s="75"/>
      <c r="O28" s="76"/>
      <c r="P28" s="76"/>
    </row>
    <row r="29" spans="1:16" s="161" customFormat="1" ht="15" customHeight="1">
      <c r="A29" s="1141" t="s">
        <v>413</v>
      </c>
      <c r="B29" s="1149"/>
      <c r="C29" s="302"/>
      <c r="D29" s="303"/>
      <c r="E29" s="136" t="str">
        <f>IF(D29=0,"",F29/D29)</f>
        <v/>
      </c>
      <c r="F29" s="136">
        <f>SUM(F7:F28)</f>
        <v>0</v>
      </c>
      <c r="G29" s="301"/>
      <c r="H29" s="136"/>
      <c r="I29" s="304">
        <f>SUM(I7:I28)</f>
        <v>0</v>
      </c>
      <c r="J29" s="303"/>
      <c r="K29" s="136"/>
      <c r="L29" s="136">
        <f>SUM(L7:L28)</f>
        <v>0</v>
      </c>
      <c r="M29" s="136">
        <f>L29-I29</f>
        <v>0</v>
      </c>
      <c r="N29" s="136" t="str">
        <f>IF(I29=0,"",(L29-I29)/I29*100)</f>
        <v/>
      </c>
      <c r="O29" s="146"/>
      <c r="P29" s="76"/>
    </row>
    <row r="30" spans="1:16" ht="15" customHeight="1">
      <c r="A30" s="1141" t="s">
        <v>484</v>
      </c>
      <c r="B30" s="1142"/>
      <c r="C30" s="302"/>
      <c r="D30" s="303"/>
      <c r="E30" s="136"/>
      <c r="F30" s="136"/>
      <c r="G30" s="301"/>
      <c r="H30" s="304"/>
      <c r="I30" s="304"/>
      <c r="J30" s="303"/>
      <c r="K30" s="136"/>
      <c r="L30" s="136"/>
      <c r="M30" s="136">
        <f>L30-I30</f>
        <v>0</v>
      </c>
      <c r="N30" s="136" t="str">
        <f>IF(I30=0,"",(L30-I30)/I30*100)</f>
        <v/>
      </c>
      <c r="O30" s="146"/>
      <c r="P30" s="76"/>
    </row>
    <row r="31" spans="1:16" ht="15" customHeight="1">
      <c r="A31" s="1120" t="s">
        <v>413</v>
      </c>
      <c r="B31" s="1121"/>
      <c r="C31" s="231"/>
      <c r="D31" s="97"/>
      <c r="E31" s="80"/>
      <c r="F31" s="80">
        <f>F29-F30</f>
        <v>0</v>
      </c>
      <c r="G31" s="97"/>
      <c r="H31" s="80"/>
      <c r="I31" s="80">
        <f>I29-I30</f>
        <v>0</v>
      </c>
      <c r="J31" s="97"/>
      <c r="K31" s="80"/>
      <c r="L31" s="80">
        <f>L29-L30</f>
        <v>0</v>
      </c>
      <c r="M31" s="80">
        <f>L31-I31</f>
        <v>0</v>
      </c>
      <c r="N31" s="80" t="str">
        <f>IF(I31=0,"",(L31-I31)/I31*100)</f>
        <v/>
      </c>
      <c r="O31" s="81"/>
      <c r="P31" s="76"/>
    </row>
    <row r="32" spans="1:16" ht="15" customHeight="1">
      <c r="A32" s="24" t="str">
        <f>封面!D11&amp;封面!F11</f>
        <v>资产清查单位填报人：赵翠</v>
      </c>
      <c r="H32" s="11"/>
      <c r="I32" s="11"/>
      <c r="J32" s="11"/>
    </row>
    <row r="33" spans="1:15" ht="15" customHeight="1">
      <c r="A33" s="24" t="str">
        <f>CONCATENATE(封面!D13,封面!F13,封面!G13,封面!H13,封面!I13,封面!J13,封面!K13)</f>
        <v>填表日期：2025年9月23日</v>
      </c>
    </row>
    <row r="34" spans="1:15" ht="15.5" hidden="1" customHeight="1">
      <c r="B34" s="12" t="s">
        <v>485</v>
      </c>
      <c r="C34" s="3" t="s">
        <v>486</v>
      </c>
    </row>
    <row r="35" spans="1:15" ht="15.5" hidden="1" customHeight="1">
      <c r="C35" s="3" t="s">
        <v>487</v>
      </c>
    </row>
    <row r="38" spans="1:15" ht="15.75" customHeight="1">
      <c r="O38" s="82"/>
    </row>
  </sheetData>
  <sheetProtection formatCells="0" formatColumns="0" formatRows="0" insertColumns="0" insertRows="0" deleteColumns="0" deleteRows="0" sort="0" autoFilter="0" pivotTables="0"/>
  <mergeCells count="15">
    <mergeCell ref="A2:O2"/>
    <mergeCell ref="A3:O3"/>
    <mergeCell ref="D5:F5"/>
    <mergeCell ref="G5:I5"/>
    <mergeCell ref="M5:M6"/>
    <mergeCell ref="N5:N6"/>
    <mergeCell ref="O5:O6"/>
    <mergeCell ref="J5:L5"/>
    <mergeCell ref="P5:P6"/>
    <mergeCell ref="A30:B30"/>
    <mergeCell ref="A31:B31"/>
    <mergeCell ref="A5:A6"/>
    <mergeCell ref="B5:B6"/>
    <mergeCell ref="C5:C6"/>
    <mergeCell ref="A29:B29"/>
  </mergeCells>
  <phoneticPr fontId="14" type="noConversion"/>
  <hyperlinks>
    <hyperlink ref="A1" location="索引目录!E19" display="返回索引页"/>
    <hyperlink ref="B1" location="'3-9存货汇总'!B7" display="返回"/>
  </hyperlinks>
  <printOptions horizontalCentered="1"/>
  <pageMargins left="0.75" right="0.75" top="0.9" bottom="0.83" header="1.22" footer="0.51"/>
  <pageSetup paperSize="9" scale="85"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32"/>
  <sheetViews>
    <sheetView workbookViewId="0">
      <selection activeCell="J29" sqref="J29"/>
    </sheetView>
  </sheetViews>
  <sheetFormatPr defaultColWidth="9" defaultRowHeight="15.75" customHeight="1" outlineLevelCol="1"/>
  <cols>
    <col min="1" max="1" width="4.83203125" style="3" customWidth="1"/>
    <col min="2" max="2" width="17.25" style="3" customWidth="1"/>
    <col min="3" max="3" width="11.08203125" style="3" customWidth="1"/>
    <col min="4" max="4" width="6.83203125" style="3" hidden="1" customWidth="1" outlineLevel="1"/>
    <col min="5" max="5" width="8.08203125" style="3" hidden="1" customWidth="1" outlineLevel="1"/>
    <col min="6" max="6" width="13.25" style="3" hidden="1" customWidth="1" outlineLevel="1"/>
    <col min="7" max="7" width="10.58203125" style="3" customWidth="1" collapsed="1"/>
    <col min="8" max="8" width="10.33203125" style="295" customWidth="1"/>
    <col min="9" max="9" width="13.5" style="3" customWidth="1"/>
    <col min="10" max="10" width="8.83203125" style="3" customWidth="1"/>
    <col min="11" max="11" width="10.08203125" style="3" customWidth="1"/>
    <col min="12" max="13" width="14.08203125" style="3" customWidth="1"/>
    <col min="14" max="14" width="7.75" style="3" customWidth="1"/>
    <col min="15" max="15" width="11.83203125" style="3" customWidth="1"/>
    <col min="16" max="16384" width="9" style="3"/>
  </cols>
  <sheetData>
    <row r="1" spans="1:16" ht="15">
      <c r="A1" s="4" t="s">
        <v>0</v>
      </c>
      <c r="B1" s="5" t="s">
        <v>303</v>
      </c>
      <c r="C1" s="6"/>
      <c r="D1" s="6"/>
      <c r="E1" s="6"/>
      <c r="F1" s="6"/>
      <c r="G1" s="6"/>
      <c r="H1" s="6"/>
      <c r="I1" s="6"/>
      <c r="J1" s="6"/>
      <c r="K1" s="6"/>
      <c r="L1" s="6"/>
      <c r="M1" s="6"/>
      <c r="N1" s="6"/>
      <c r="O1" s="6"/>
    </row>
    <row r="2" spans="1:16" s="1" customFormat="1" ht="30" customHeight="1">
      <c r="A2" s="1106" t="s">
        <v>1008</v>
      </c>
      <c r="B2" s="1107"/>
      <c r="C2" s="1107"/>
      <c r="D2" s="1107"/>
      <c r="E2" s="1107"/>
      <c r="F2" s="1107"/>
      <c r="G2" s="1107"/>
      <c r="H2" s="1107"/>
      <c r="I2" s="1107"/>
      <c r="J2" s="1107"/>
      <c r="K2" s="1107"/>
      <c r="L2" s="1107"/>
      <c r="M2" s="1107"/>
      <c r="N2" s="1107"/>
      <c r="O2" s="1107"/>
    </row>
    <row r="3" spans="1:16" ht="14.15" customHeight="1">
      <c r="A3" s="1108" t="str">
        <f>CONCATENATE(封面!D9,封面!F9,封面!G9,封面!H9,封面!I9,封面!J9,封面!K9)</f>
        <v>清查基准日：2025年8月31日</v>
      </c>
      <c r="B3" s="1108"/>
      <c r="C3" s="1108"/>
      <c r="D3" s="1108"/>
      <c r="E3" s="1108"/>
      <c r="F3" s="1108"/>
      <c r="G3" s="1108"/>
      <c r="H3" s="1111"/>
      <c r="I3" s="1111"/>
      <c r="J3" s="1111"/>
      <c r="K3" s="1111"/>
      <c r="L3" s="1111"/>
      <c r="M3" s="1111"/>
      <c r="N3" s="1111"/>
      <c r="O3" s="1111"/>
    </row>
    <row r="4" spans="1:16" ht="14.15" customHeight="1">
      <c r="A4" s="8"/>
      <c r="B4" s="8"/>
      <c r="C4" s="8"/>
      <c r="D4" s="8"/>
      <c r="E4" s="8"/>
      <c r="F4" s="8"/>
      <c r="G4" s="8"/>
      <c r="H4" s="9"/>
      <c r="I4" s="9"/>
      <c r="J4" s="9"/>
      <c r="K4" s="9"/>
      <c r="L4" s="9"/>
      <c r="M4" s="9"/>
      <c r="N4" s="9"/>
      <c r="O4" s="10" t="s">
        <v>488</v>
      </c>
    </row>
    <row r="5" spans="1:16" ht="15.75" customHeight="1">
      <c r="A5" s="11" t="str">
        <f>封面!D7&amp;封面!E7</f>
        <v>资产清查单位：和县飞雁城乡客运有限公司</v>
      </c>
      <c r="O5" s="12" t="s">
        <v>203</v>
      </c>
    </row>
    <row r="6" spans="1:16" s="2" customFormat="1" ht="15.75" customHeight="1">
      <c r="A6" s="1128" t="s">
        <v>205</v>
      </c>
      <c r="B6" s="1128" t="s">
        <v>458</v>
      </c>
      <c r="C6" s="1130" t="s">
        <v>459</v>
      </c>
      <c r="D6" s="1128" t="s">
        <v>274</v>
      </c>
      <c r="E6" s="1129"/>
      <c r="F6" s="1134"/>
      <c r="G6" s="1135" t="s">
        <v>275</v>
      </c>
      <c r="H6" s="1135"/>
      <c r="I6" s="1136"/>
      <c r="J6" s="1128" t="s">
        <v>460</v>
      </c>
      <c r="K6" s="1128" t="s">
        <v>276</v>
      </c>
      <c r="L6" s="1129"/>
      <c r="M6" s="1137" t="s">
        <v>277</v>
      </c>
      <c r="N6" s="1128" t="s">
        <v>305</v>
      </c>
      <c r="O6" s="1128" t="s">
        <v>208</v>
      </c>
      <c r="P6" s="1128" t="s">
        <v>483</v>
      </c>
    </row>
    <row r="7" spans="1:16" s="2" customFormat="1" ht="15.75" customHeight="1">
      <c r="A7" s="1129"/>
      <c r="B7" s="1129"/>
      <c r="C7" s="1131"/>
      <c r="D7" s="13" t="s">
        <v>461</v>
      </c>
      <c r="E7" s="13" t="s">
        <v>462</v>
      </c>
      <c r="F7" s="14" t="s">
        <v>175</v>
      </c>
      <c r="G7" s="30" t="s">
        <v>461</v>
      </c>
      <c r="H7" s="13" t="s">
        <v>462</v>
      </c>
      <c r="I7" s="13" t="s">
        <v>175</v>
      </c>
      <c r="J7" s="1129"/>
      <c r="K7" s="13" t="s">
        <v>462</v>
      </c>
      <c r="L7" s="13" t="s">
        <v>175</v>
      </c>
      <c r="M7" s="1138"/>
      <c r="N7" s="1129"/>
      <c r="O7" s="1129"/>
      <c r="P7" s="1129"/>
    </row>
    <row r="8" spans="1:16" s="294" customFormat="1" ht="15.75" customHeight="1">
      <c r="A8" s="178"/>
      <c r="B8" s="180"/>
      <c r="C8" s="287"/>
      <c r="D8" s="38"/>
      <c r="E8" s="20" t="str">
        <f>IF(D8=0,"",F8/D8)</f>
        <v/>
      </c>
      <c r="F8" s="19"/>
      <c r="G8" s="288"/>
      <c r="H8" s="20" t="str">
        <f>IF(G8=0,"",I8/G8)</f>
        <v/>
      </c>
      <c r="I8" s="292"/>
      <c r="J8" s="38"/>
      <c r="K8" s="20"/>
      <c r="L8" s="20"/>
      <c r="M8" s="20"/>
      <c r="N8" s="20" t="str">
        <f t="shared" ref="N8:N28" si="0">IF(I8=0,"",(L8-I8)/I8*100)</f>
        <v/>
      </c>
      <c r="O8" s="21"/>
      <c r="P8" s="178"/>
    </row>
    <row r="9" spans="1:16" ht="15.75" customHeight="1">
      <c r="A9" s="16"/>
      <c r="B9" s="83"/>
      <c r="C9" s="21"/>
      <c r="D9" s="38"/>
      <c r="E9" s="20" t="str">
        <f t="shared" ref="E9:E26" si="1">IF(D9=0,"",F9/D9)</f>
        <v/>
      </c>
      <c r="F9" s="19"/>
      <c r="G9" s="289"/>
      <c r="H9" s="20" t="str">
        <f t="shared" ref="H9:H26" si="2">IF(G9=0,"",I9/G9)</f>
        <v/>
      </c>
      <c r="I9" s="291"/>
      <c r="J9" s="38"/>
      <c r="K9" s="20"/>
      <c r="L9" s="20"/>
      <c r="M9" s="20"/>
      <c r="N9" s="20" t="str">
        <f t="shared" si="0"/>
        <v/>
      </c>
      <c r="O9" s="21"/>
      <c r="P9" s="21"/>
    </row>
    <row r="10" spans="1:16" ht="15.75" customHeight="1">
      <c r="A10" s="16"/>
      <c r="B10" s="17"/>
      <c r="C10" s="21"/>
      <c r="D10" s="38"/>
      <c r="E10" s="20" t="str">
        <f t="shared" si="1"/>
        <v/>
      </c>
      <c r="F10" s="19"/>
      <c r="G10" s="289"/>
      <c r="H10" s="20" t="str">
        <f t="shared" si="2"/>
        <v/>
      </c>
      <c r="I10" s="291"/>
      <c r="J10" s="38"/>
      <c r="K10" s="20"/>
      <c r="L10" s="20"/>
      <c r="M10" s="20"/>
      <c r="N10" s="20" t="str">
        <f t="shared" si="0"/>
        <v/>
      </c>
      <c r="O10" s="21"/>
      <c r="P10" s="21"/>
    </row>
    <row r="11" spans="1:16" ht="15.75" customHeight="1">
      <c r="A11" s="16"/>
      <c r="B11" s="17"/>
      <c r="C11" s="21"/>
      <c r="D11" s="38"/>
      <c r="E11" s="20" t="str">
        <f t="shared" si="1"/>
        <v/>
      </c>
      <c r="F11" s="19"/>
      <c r="G11" s="289"/>
      <c r="H11" s="20" t="str">
        <f t="shared" si="2"/>
        <v/>
      </c>
      <c r="I11" s="291"/>
      <c r="J11" s="38"/>
      <c r="K11" s="20"/>
      <c r="L11" s="20"/>
      <c r="M11" s="20"/>
      <c r="N11" s="20" t="str">
        <f t="shared" si="0"/>
        <v/>
      </c>
      <c r="O11" s="21"/>
      <c r="P11" s="21"/>
    </row>
    <row r="12" spans="1:16" ht="15.75" customHeight="1">
      <c r="A12" s="16"/>
      <c r="B12" s="17"/>
      <c r="C12" s="21"/>
      <c r="D12" s="38"/>
      <c r="E12" s="20" t="str">
        <f t="shared" si="1"/>
        <v/>
      </c>
      <c r="F12" s="19"/>
      <c r="G12" s="289"/>
      <c r="H12" s="20" t="str">
        <f t="shared" si="2"/>
        <v/>
      </c>
      <c r="I12" s="291"/>
      <c r="J12" s="38"/>
      <c r="K12" s="20"/>
      <c r="L12" s="20"/>
      <c r="M12" s="20"/>
      <c r="N12" s="20" t="str">
        <f t="shared" si="0"/>
        <v/>
      </c>
      <c r="O12" s="21"/>
      <c r="P12" s="21"/>
    </row>
    <row r="13" spans="1:16" ht="15.75" customHeight="1">
      <c r="A13" s="16"/>
      <c r="B13" s="17"/>
      <c r="C13" s="21"/>
      <c r="D13" s="38"/>
      <c r="E13" s="20" t="str">
        <f t="shared" si="1"/>
        <v/>
      </c>
      <c r="F13" s="19"/>
      <c r="G13" s="289"/>
      <c r="H13" s="20" t="str">
        <f t="shared" si="2"/>
        <v/>
      </c>
      <c r="I13" s="291"/>
      <c r="J13" s="38"/>
      <c r="K13" s="20"/>
      <c r="L13" s="20"/>
      <c r="M13" s="20"/>
      <c r="N13" s="20" t="str">
        <f t="shared" si="0"/>
        <v/>
      </c>
      <c r="O13" s="21"/>
      <c r="P13" s="21"/>
    </row>
    <row r="14" spans="1:16" ht="15.75" customHeight="1">
      <c r="A14" s="16"/>
      <c r="B14" s="17"/>
      <c r="C14" s="21"/>
      <c r="D14" s="38"/>
      <c r="E14" s="20" t="str">
        <f t="shared" si="1"/>
        <v/>
      </c>
      <c r="F14" s="19"/>
      <c r="G14" s="289"/>
      <c r="H14" s="20" t="str">
        <f t="shared" si="2"/>
        <v/>
      </c>
      <c r="I14" s="291"/>
      <c r="J14" s="38"/>
      <c r="K14" s="20"/>
      <c r="L14" s="20"/>
      <c r="M14" s="20"/>
      <c r="N14" s="20" t="str">
        <f t="shared" si="0"/>
        <v/>
      </c>
      <c r="O14" s="21"/>
      <c r="P14" s="21"/>
    </row>
    <row r="15" spans="1:16" ht="15.75" customHeight="1">
      <c r="A15" s="16"/>
      <c r="B15" s="83"/>
      <c r="C15" s="21"/>
      <c r="D15" s="38"/>
      <c r="E15" s="20" t="str">
        <f t="shared" si="1"/>
        <v/>
      </c>
      <c r="F15" s="19"/>
      <c r="G15" s="289"/>
      <c r="H15" s="20" t="str">
        <f t="shared" si="2"/>
        <v/>
      </c>
      <c r="I15" s="291"/>
      <c r="J15" s="38"/>
      <c r="K15" s="20"/>
      <c r="L15" s="20"/>
      <c r="M15" s="20"/>
      <c r="N15" s="20" t="str">
        <f t="shared" si="0"/>
        <v/>
      </c>
      <c r="O15" s="21"/>
      <c r="P15" s="21"/>
    </row>
    <row r="16" spans="1:16" ht="15.75" customHeight="1">
      <c r="A16" s="16"/>
      <c r="B16" s="83"/>
      <c r="C16" s="21"/>
      <c r="D16" s="38"/>
      <c r="E16" s="20" t="str">
        <f t="shared" si="1"/>
        <v/>
      </c>
      <c r="F16" s="19"/>
      <c r="G16" s="289"/>
      <c r="H16" s="20" t="str">
        <f t="shared" si="2"/>
        <v/>
      </c>
      <c r="I16" s="291"/>
      <c r="J16" s="38"/>
      <c r="K16" s="20"/>
      <c r="L16" s="20"/>
      <c r="M16" s="20"/>
      <c r="N16" s="20" t="str">
        <f t="shared" si="0"/>
        <v/>
      </c>
      <c r="O16" s="21"/>
      <c r="P16" s="21"/>
    </row>
    <row r="17" spans="1:16" ht="15.75" customHeight="1">
      <c r="A17" s="16"/>
      <c r="B17" s="17"/>
      <c r="C17" s="21"/>
      <c r="D17" s="38"/>
      <c r="E17" s="20" t="str">
        <f t="shared" si="1"/>
        <v/>
      </c>
      <c r="F17" s="19"/>
      <c r="G17" s="289"/>
      <c r="H17" s="20" t="str">
        <f t="shared" si="2"/>
        <v/>
      </c>
      <c r="I17" s="291"/>
      <c r="J17" s="38"/>
      <c r="K17" s="20"/>
      <c r="L17" s="20"/>
      <c r="M17" s="20"/>
      <c r="N17" s="20" t="str">
        <f t="shared" si="0"/>
        <v/>
      </c>
      <c r="O17" s="21"/>
      <c r="P17" s="21"/>
    </row>
    <row r="18" spans="1:16" ht="15.75" customHeight="1">
      <c r="A18" s="16"/>
      <c r="B18" s="17"/>
      <c r="C18" s="21"/>
      <c r="D18" s="38"/>
      <c r="E18" s="20" t="str">
        <f t="shared" si="1"/>
        <v/>
      </c>
      <c r="F18" s="19"/>
      <c r="G18" s="289"/>
      <c r="H18" s="20" t="str">
        <f t="shared" si="2"/>
        <v/>
      </c>
      <c r="I18" s="291"/>
      <c r="J18" s="38"/>
      <c r="K18" s="20"/>
      <c r="L18" s="20"/>
      <c r="M18" s="20"/>
      <c r="N18" s="20" t="str">
        <f t="shared" si="0"/>
        <v/>
      </c>
      <c r="O18" s="21"/>
      <c r="P18" s="21"/>
    </row>
    <row r="19" spans="1:16" ht="15.75" customHeight="1">
      <c r="A19" s="16"/>
      <c r="B19" s="17"/>
      <c r="C19" s="21"/>
      <c r="D19" s="38"/>
      <c r="E19" s="20" t="str">
        <f t="shared" si="1"/>
        <v/>
      </c>
      <c r="F19" s="19"/>
      <c r="G19" s="289"/>
      <c r="H19" s="20" t="str">
        <f t="shared" si="2"/>
        <v/>
      </c>
      <c r="I19" s="291"/>
      <c r="J19" s="38"/>
      <c r="K19" s="20"/>
      <c r="L19" s="20"/>
      <c r="M19" s="20"/>
      <c r="N19" s="20" t="str">
        <f t="shared" si="0"/>
        <v/>
      </c>
      <c r="O19" s="21"/>
      <c r="P19" s="21"/>
    </row>
    <row r="20" spans="1:16" ht="15.75" customHeight="1">
      <c r="A20" s="16"/>
      <c r="B20" s="17"/>
      <c r="C20" s="21"/>
      <c r="D20" s="38"/>
      <c r="E20" s="20" t="str">
        <f t="shared" si="1"/>
        <v/>
      </c>
      <c r="F20" s="19"/>
      <c r="G20" s="289"/>
      <c r="H20" s="20" t="str">
        <f t="shared" si="2"/>
        <v/>
      </c>
      <c r="I20" s="291"/>
      <c r="J20" s="38"/>
      <c r="K20" s="20"/>
      <c r="L20" s="20"/>
      <c r="M20" s="20"/>
      <c r="N20" s="20" t="str">
        <f t="shared" si="0"/>
        <v/>
      </c>
      <c r="O20" s="21"/>
      <c r="P20" s="21"/>
    </row>
    <row r="21" spans="1:16" ht="15.75" customHeight="1">
      <c r="A21" s="16"/>
      <c r="B21" s="17"/>
      <c r="C21" s="21"/>
      <c r="D21" s="38"/>
      <c r="E21" s="20" t="str">
        <f t="shared" si="1"/>
        <v/>
      </c>
      <c r="F21" s="19"/>
      <c r="G21" s="289"/>
      <c r="H21" s="20" t="str">
        <f t="shared" si="2"/>
        <v/>
      </c>
      <c r="I21" s="291"/>
      <c r="J21" s="38"/>
      <c r="K21" s="20"/>
      <c r="L21" s="20"/>
      <c r="M21" s="20"/>
      <c r="N21" s="20" t="str">
        <f t="shared" si="0"/>
        <v/>
      </c>
      <c r="O21" s="21"/>
      <c r="P21" s="21"/>
    </row>
    <row r="22" spans="1:16" ht="15.75" customHeight="1">
      <c r="A22" s="16"/>
      <c r="B22" s="17"/>
      <c r="C22" s="21"/>
      <c r="D22" s="38"/>
      <c r="E22" s="20" t="str">
        <f t="shared" si="1"/>
        <v/>
      </c>
      <c r="F22" s="19"/>
      <c r="G22" s="289"/>
      <c r="H22" s="20" t="str">
        <f t="shared" si="2"/>
        <v/>
      </c>
      <c r="I22" s="291"/>
      <c r="J22" s="38"/>
      <c r="K22" s="20"/>
      <c r="L22" s="20"/>
      <c r="M22" s="20"/>
      <c r="N22" s="20" t="str">
        <f t="shared" si="0"/>
        <v/>
      </c>
      <c r="O22" s="21"/>
      <c r="P22" s="21"/>
    </row>
    <row r="23" spans="1:16" ht="15.75" customHeight="1">
      <c r="A23" s="16"/>
      <c r="B23" s="83"/>
      <c r="C23" s="21"/>
      <c r="D23" s="38"/>
      <c r="E23" s="20" t="str">
        <f t="shared" si="1"/>
        <v/>
      </c>
      <c r="F23" s="19"/>
      <c r="G23" s="289"/>
      <c r="H23" s="20" t="str">
        <f t="shared" si="2"/>
        <v/>
      </c>
      <c r="I23" s="291"/>
      <c r="J23" s="38"/>
      <c r="K23" s="20"/>
      <c r="L23" s="20"/>
      <c r="M23" s="20"/>
      <c r="N23" s="20" t="str">
        <f t="shared" si="0"/>
        <v/>
      </c>
      <c r="O23" s="21"/>
      <c r="P23" s="21"/>
    </row>
    <row r="24" spans="1:16" ht="15.75" customHeight="1">
      <c r="A24" s="16"/>
      <c r="B24" s="83"/>
      <c r="C24" s="21"/>
      <c r="D24" s="38"/>
      <c r="E24" s="20" t="str">
        <f t="shared" si="1"/>
        <v/>
      </c>
      <c r="F24" s="19"/>
      <c r="G24" s="289"/>
      <c r="H24" s="20" t="str">
        <f t="shared" si="2"/>
        <v/>
      </c>
      <c r="I24" s="291"/>
      <c r="J24" s="38"/>
      <c r="K24" s="20"/>
      <c r="L24" s="20"/>
      <c r="M24" s="20"/>
      <c r="N24" s="20" t="str">
        <f t="shared" si="0"/>
        <v/>
      </c>
      <c r="O24" s="21"/>
      <c r="P24" s="21"/>
    </row>
    <row r="25" spans="1:16" ht="15.75" customHeight="1">
      <c r="A25" s="16"/>
      <c r="B25" s="17"/>
      <c r="C25" s="21"/>
      <c r="D25" s="38"/>
      <c r="E25" s="20" t="str">
        <f t="shared" si="1"/>
        <v/>
      </c>
      <c r="F25" s="19"/>
      <c r="G25" s="289"/>
      <c r="H25" s="20" t="str">
        <f t="shared" si="2"/>
        <v/>
      </c>
      <c r="I25" s="291"/>
      <c r="J25" s="38"/>
      <c r="K25" s="20"/>
      <c r="L25" s="20"/>
      <c r="M25" s="20"/>
      <c r="N25" s="20" t="str">
        <f t="shared" si="0"/>
        <v/>
      </c>
      <c r="O25" s="21"/>
      <c r="P25" s="21"/>
    </row>
    <row r="26" spans="1:16" s="161" customFormat="1" ht="15.75" customHeight="1">
      <c r="A26" s="1132" t="s">
        <v>413</v>
      </c>
      <c r="B26" s="1133"/>
      <c r="C26" s="159"/>
      <c r="D26" s="281"/>
      <c r="E26" s="158" t="str">
        <f t="shared" si="1"/>
        <v/>
      </c>
      <c r="F26" s="260"/>
      <c r="G26" s="290"/>
      <c r="H26" s="158" t="str">
        <f t="shared" si="2"/>
        <v/>
      </c>
      <c r="I26" s="293">
        <f>SUM(I8:I25)</f>
        <v>0</v>
      </c>
      <c r="J26" s="281"/>
      <c r="K26" s="158"/>
      <c r="L26" s="158">
        <f>SUM(L8:L25)</f>
        <v>0</v>
      </c>
      <c r="M26" s="158">
        <f>L26-I26</f>
        <v>0</v>
      </c>
      <c r="N26" s="158" t="str">
        <f t="shared" si="0"/>
        <v/>
      </c>
      <c r="O26" s="159"/>
      <c r="P26" s="159"/>
    </row>
    <row r="27" spans="1:16" ht="15.75" customHeight="1">
      <c r="A27" s="1112" t="s">
        <v>489</v>
      </c>
      <c r="B27" s="1154"/>
      <c r="C27" s="21"/>
      <c r="D27" s="38"/>
      <c r="E27" s="291"/>
      <c r="F27" s="19"/>
      <c r="G27" s="289"/>
      <c r="H27" s="291"/>
      <c r="I27" s="293"/>
      <c r="J27" s="38"/>
      <c r="K27" s="20"/>
      <c r="L27" s="158"/>
      <c r="M27" s="20">
        <f>L27-I27</f>
        <v>0</v>
      </c>
      <c r="N27" s="20" t="str">
        <f t="shared" si="0"/>
        <v/>
      </c>
      <c r="O27" s="21"/>
      <c r="P27" s="21"/>
    </row>
    <row r="28" spans="1:16" ht="15.75" customHeight="1">
      <c r="A28" s="1112" t="s">
        <v>413</v>
      </c>
      <c r="B28" s="1113"/>
      <c r="C28" s="21"/>
      <c r="D28" s="38"/>
      <c r="E28" s="20"/>
      <c r="F28" s="19">
        <f>SUM(F8:F27)</f>
        <v>0</v>
      </c>
      <c r="G28" s="177"/>
      <c r="H28" s="20"/>
      <c r="I28" s="20">
        <f>I26-I27</f>
        <v>0</v>
      </c>
      <c r="J28" s="38"/>
      <c r="K28" s="20"/>
      <c r="L28" s="20">
        <f>L26-L27</f>
        <v>0</v>
      </c>
      <c r="M28" s="20">
        <f>L28-I28</f>
        <v>0</v>
      </c>
      <c r="N28" s="20" t="str">
        <f t="shared" si="0"/>
        <v/>
      </c>
      <c r="O28" s="21"/>
      <c r="P28" s="21"/>
    </row>
    <row r="29" spans="1:16" ht="15.75" customHeight="1">
      <c r="A29" s="24" t="str">
        <f>封面!D11&amp;封面!F11</f>
        <v>资产清查单位填报人：赵翠</v>
      </c>
      <c r="G29" s="295"/>
      <c r="H29" s="11"/>
      <c r="I29" s="11"/>
      <c r="J29" s="11"/>
    </row>
    <row r="30" spans="1:16" ht="15.75" customHeight="1">
      <c r="A30" s="24" t="str">
        <f>CONCATENATE(封面!D13,封面!F13,封面!G13,封面!H13,封面!I13,封面!J13,封面!K13)</f>
        <v>填表日期：2025年9月23日</v>
      </c>
      <c r="G30" s="295"/>
      <c r="I30" s="295"/>
    </row>
    <row r="31" spans="1:16" ht="15.75" customHeight="1">
      <c r="A31" s="2"/>
      <c r="B31" s="12" t="s">
        <v>485</v>
      </c>
      <c r="C31" s="3" t="s">
        <v>486</v>
      </c>
      <c r="G31" s="295"/>
      <c r="I31" s="295"/>
    </row>
    <row r="32" spans="1:16" ht="15.75" customHeight="1">
      <c r="A32" s="2"/>
      <c r="C32" s="3" t="s">
        <v>487</v>
      </c>
      <c r="G32" s="295"/>
      <c r="I32" s="295"/>
    </row>
  </sheetData>
  <sheetProtection formatCells="0" formatColumns="0" formatRows="0" insertColumns="0" insertRows="0" deleteColumns="0" deleteRows="0" sort="0" autoFilter="0" pivotTables="0"/>
  <mergeCells count="16">
    <mergeCell ref="A2:O2"/>
    <mergeCell ref="A3:O3"/>
    <mergeCell ref="D6:F6"/>
    <mergeCell ref="G6:I6"/>
    <mergeCell ref="K6:L6"/>
    <mergeCell ref="M6:M7"/>
    <mergeCell ref="N6:N7"/>
    <mergeCell ref="O6:O7"/>
    <mergeCell ref="P6:P7"/>
    <mergeCell ref="A27:B27"/>
    <mergeCell ref="A28:B28"/>
    <mergeCell ref="A6:A7"/>
    <mergeCell ref="B6:B7"/>
    <mergeCell ref="C6:C7"/>
    <mergeCell ref="J6:J7"/>
    <mergeCell ref="A26:B26"/>
  </mergeCells>
  <phoneticPr fontId="14" type="noConversion"/>
  <hyperlinks>
    <hyperlink ref="A1" location="索引目录!E20" display="返回索引页"/>
    <hyperlink ref="B1" location="'3-9存货汇总'!B8"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0"/>
  <sheetViews>
    <sheetView workbookViewId="0">
      <pane xSplit="1" ySplit="7" topLeftCell="B8" activePane="bottomRight" state="frozen"/>
      <selection pane="topRight"/>
      <selection pane="bottomLeft"/>
      <selection pane="bottomRight" activeCell="K29" sqref="K29"/>
    </sheetView>
  </sheetViews>
  <sheetFormatPr defaultColWidth="9" defaultRowHeight="15.75" customHeight="1" outlineLevelCol="1"/>
  <cols>
    <col min="1" max="1" width="5.75" style="3" customWidth="1"/>
    <col min="2" max="2" width="15.58203125" style="3" customWidth="1"/>
    <col min="3" max="3" width="16" style="3" customWidth="1"/>
    <col min="4" max="4" width="5.08203125" style="3" customWidth="1"/>
    <col min="5" max="5" width="9" style="3" hidden="1" customWidth="1" outlineLevel="1"/>
    <col min="6" max="6" width="9" style="284" hidden="1" customWidth="1" outlineLevel="1"/>
    <col min="7" max="7" width="12.75" style="284" hidden="1" customWidth="1" outlineLevel="1"/>
    <col min="8" max="8" width="10.25" style="284" customWidth="1" collapsed="1"/>
    <col min="9" max="9" width="6.83203125" style="284" customWidth="1"/>
    <col min="10" max="10" width="13.08203125" style="284" bestFit="1" customWidth="1"/>
    <col min="11" max="11" width="7.25" style="3" customWidth="1"/>
    <col min="12" max="12" width="8.5" style="284" customWidth="1"/>
    <col min="13" max="14" width="12.25" style="284" customWidth="1"/>
    <col min="15" max="15" width="7" style="284" customWidth="1"/>
    <col min="16" max="16" width="12" style="3" customWidth="1"/>
    <col min="17" max="16384" width="9" style="3"/>
  </cols>
  <sheetData>
    <row r="1" spans="1:16" ht="15">
      <c r="A1" s="4" t="s">
        <v>0</v>
      </c>
      <c r="B1" s="276" t="s">
        <v>303</v>
      </c>
      <c r="C1" s="2"/>
      <c r="D1" s="2"/>
      <c r="E1" s="2"/>
      <c r="F1" s="2"/>
      <c r="G1" s="2"/>
      <c r="H1" s="2"/>
      <c r="I1" s="2"/>
      <c r="J1" s="2"/>
      <c r="K1" s="2"/>
      <c r="L1" s="2"/>
      <c r="M1" s="2"/>
      <c r="N1" s="2"/>
      <c r="O1" s="2"/>
      <c r="P1" s="2"/>
    </row>
    <row r="2" spans="1:16" s="1" customFormat="1" ht="30" customHeight="1">
      <c r="A2" s="1106" t="s">
        <v>1007</v>
      </c>
      <c r="B2" s="1155"/>
      <c r="C2" s="1155"/>
      <c r="D2" s="1155"/>
      <c r="E2" s="1155"/>
      <c r="F2" s="1155"/>
      <c r="G2" s="1155"/>
      <c r="H2" s="1155"/>
      <c r="I2" s="1155"/>
      <c r="J2" s="1155"/>
      <c r="K2" s="1155"/>
      <c r="L2" s="1155"/>
      <c r="M2" s="1155"/>
      <c r="N2" s="1155"/>
      <c r="O2" s="1155"/>
      <c r="P2" s="1155"/>
    </row>
    <row r="3" spans="1:16" ht="14.15" customHeight="1">
      <c r="A3" s="1108" t="str">
        <f>CONCATENATE(封面!D9,封面!F9,封面!G9,封面!H9,封面!I9,封面!J9,封面!K9)</f>
        <v>清查基准日：2025年8月31日</v>
      </c>
      <c r="B3" s="1108"/>
      <c r="C3" s="1108"/>
      <c r="D3" s="1108"/>
      <c r="E3" s="1108"/>
      <c r="F3" s="1108"/>
      <c r="G3" s="1108"/>
      <c r="H3" s="1108"/>
      <c r="I3" s="1108"/>
      <c r="J3" s="1111"/>
      <c r="K3" s="1111"/>
      <c r="L3" s="1111"/>
      <c r="M3" s="1111"/>
      <c r="N3" s="1111"/>
      <c r="O3" s="1111"/>
      <c r="P3" s="1111"/>
    </row>
    <row r="4" spans="1:16" ht="14.15" customHeight="1">
      <c r="A4" s="8"/>
      <c r="B4" s="8"/>
      <c r="C4" s="8"/>
      <c r="D4" s="8"/>
      <c r="E4" s="8"/>
      <c r="F4" s="8"/>
      <c r="G4" s="8"/>
      <c r="H4" s="8"/>
      <c r="I4" s="8"/>
      <c r="J4" s="9"/>
      <c r="K4" s="9"/>
      <c r="L4" s="9"/>
      <c r="M4" s="9"/>
      <c r="N4" s="9"/>
      <c r="O4" s="9"/>
      <c r="P4" s="10" t="s">
        <v>490</v>
      </c>
    </row>
    <row r="5" spans="1:16" ht="15.75" customHeight="1">
      <c r="A5" s="11" t="str">
        <f>封面!D7&amp;封面!E7</f>
        <v>资产清查单位：和县飞雁城乡客运有限公司</v>
      </c>
      <c r="P5" s="12" t="s">
        <v>203</v>
      </c>
    </row>
    <row r="6" spans="1:16" s="2" customFormat="1" ht="15.75" customHeight="1">
      <c r="A6" s="1128" t="s">
        <v>205</v>
      </c>
      <c r="B6" s="1128" t="s">
        <v>458</v>
      </c>
      <c r="C6" s="1128" t="s">
        <v>491</v>
      </c>
      <c r="D6" s="1130" t="s">
        <v>459</v>
      </c>
      <c r="E6" s="1128" t="s">
        <v>274</v>
      </c>
      <c r="F6" s="1129"/>
      <c r="G6" s="1134"/>
      <c r="H6" s="1135" t="s">
        <v>275</v>
      </c>
      <c r="I6" s="1135"/>
      <c r="J6" s="1136"/>
      <c r="K6" s="1128" t="s">
        <v>460</v>
      </c>
      <c r="L6" s="1156" t="s">
        <v>276</v>
      </c>
      <c r="M6" s="1157"/>
      <c r="N6" s="1137" t="s">
        <v>277</v>
      </c>
      <c r="O6" s="1156" t="s">
        <v>305</v>
      </c>
      <c r="P6" s="1128" t="s">
        <v>208</v>
      </c>
    </row>
    <row r="7" spans="1:16" s="2" customFormat="1" ht="15.75" customHeight="1">
      <c r="A7" s="1129"/>
      <c r="B7" s="1129"/>
      <c r="C7" s="1129"/>
      <c r="D7" s="1131"/>
      <c r="E7" s="13" t="s">
        <v>461</v>
      </c>
      <c r="F7" s="285" t="s">
        <v>462</v>
      </c>
      <c r="G7" s="286" t="s">
        <v>175</v>
      </c>
      <c r="H7" s="30" t="s">
        <v>461</v>
      </c>
      <c r="I7" s="13" t="s">
        <v>462</v>
      </c>
      <c r="J7" s="13" t="s">
        <v>175</v>
      </c>
      <c r="K7" s="1129"/>
      <c r="L7" s="285" t="s">
        <v>462</v>
      </c>
      <c r="M7" s="285" t="s">
        <v>175</v>
      </c>
      <c r="N7" s="1138"/>
      <c r="O7" s="1157"/>
      <c r="P7" s="1129"/>
    </row>
    <row r="8" spans="1:16" ht="15.75" customHeight="1">
      <c r="A8" s="178"/>
      <c r="B8" s="180"/>
      <c r="C8" s="16"/>
      <c r="D8" s="287"/>
      <c r="E8" s="38"/>
      <c r="F8" s="20" t="str">
        <f>IF(E8=0,"",G8/E8)</f>
        <v/>
      </c>
      <c r="G8" s="19"/>
      <c r="H8" s="288"/>
      <c r="I8" s="20" t="str">
        <f>IF(H8=0,"",J8/H8)</f>
        <v/>
      </c>
      <c r="J8" s="292"/>
      <c r="K8" s="38"/>
      <c r="L8" s="20"/>
      <c r="M8" s="20"/>
      <c r="N8" s="20"/>
      <c r="O8" s="20" t="str">
        <f t="shared" ref="O8:O28" si="0">IF(J8=0,"",(M8-J8)*J8*100)</f>
        <v/>
      </c>
      <c r="P8" s="21"/>
    </row>
    <row r="9" spans="1:16" ht="15.75" customHeight="1">
      <c r="A9" s="16"/>
      <c r="B9" s="83"/>
      <c r="C9" s="16"/>
      <c r="D9" s="21"/>
      <c r="E9" s="38"/>
      <c r="F9" s="20" t="str">
        <f t="shared" ref="F9:F26" si="1">IF(E9=0,"",G9/E9)</f>
        <v/>
      </c>
      <c r="G9" s="19"/>
      <c r="H9" s="289"/>
      <c r="I9" s="20" t="str">
        <f t="shared" ref="I9:I26" si="2">IF(H9=0,"",J9/H9)</f>
        <v/>
      </c>
      <c r="J9" s="291"/>
      <c r="K9" s="38"/>
      <c r="L9" s="20"/>
      <c r="M9" s="20"/>
      <c r="N9" s="20"/>
      <c r="O9" s="20" t="str">
        <f t="shared" si="0"/>
        <v/>
      </c>
      <c r="P9" s="21"/>
    </row>
    <row r="10" spans="1:16" ht="15.75" customHeight="1">
      <c r="A10" s="16"/>
      <c r="B10" s="17"/>
      <c r="C10" s="16"/>
      <c r="D10" s="21"/>
      <c r="E10" s="38"/>
      <c r="F10" s="20" t="str">
        <f t="shared" si="1"/>
        <v/>
      </c>
      <c r="G10" s="19"/>
      <c r="H10" s="289"/>
      <c r="I10" s="20" t="str">
        <f t="shared" si="2"/>
        <v/>
      </c>
      <c r="J10" s="291"/>
      <c r="K10" s="38"/>
      <c r="L10" s="20"/>
      <c r="M10" s="20"/>
      <c r="N10" s="20"/>
      <c r="O10" s="20" t="str">
        <f t="shared" si="0"/>
        <v/>
      </c>
      <c r="P10" s="21"/>
    </row>
    <row r="11" spans="1:16" ht="15.75" customHeight="1">
      <c r="A11" s="16"/>
      <c r="B11" s="17"/>
      <c r="C11" s="16"/>
      <c r="D11" s="21"/>
      <c r="E11" s="38"/>
      <c r="F11" s="20" t="str">
        <f t="shared" si="1"/>
        <v/>
      </c>
      <c r="G11" s="19"/>
      <c r="H11" s="289"/>
      <c r="I11" s="20" t="str">
        <f t="shared" si="2"/>
        <v/>
      </c>
      <c r="J11" s="291"/>
      <c r="K11" s="38"/>
      <c r="L11" s="20"/>
      <c r="M11" s="20"/>
      <c r="N11" s="20"/>
      <c r="O11" s="20" t="str">
        <f t="shared" si="0"/>
        <v/>
      </c>
      <c r="P11" s="21"/>
    </row>
    <row r="12" spans="1:16" ht="15.75" customHeight="1">
      <c r="A12" s="16"/>
      <c r="B12" s="17"/>
      <c r="C12" s="16"/>
      <c r="D12" s="21"/>
      <c r="E12" s="38"/>
      <c r="F12" s="20" t="str">
        <f t="shared" si="1"/>
        <v/>
      </c>
      <c r="G12" s="19"/>
      <c r="H12" s="289"/>
      <c r="I12" s="20" t="str">
        <f t="shared" si="2"/>
        <v/>
      </c>
      <c r="J12" s="291"/>
      <c r="K12" s="38"/>
      <c r="L12" s="20"/>
      <c r="M12" s="20"/>
      <c r="N12" s="20"/>
      <c r="O12" s="20" t="str">
        <f t="shared" si="0"/>
        <v/>
      </c>
      <c r="P12" s="21"/>
    </row>
    <row r="13" spans="1:16" ht="15.75" customHeight="1">
      <c r="A13" s="16"/>
      <c r="B13" s="17"/>
      <c r="C13" s="16"/>
      <c r="D13" s="21"/>
      <c r="E13" s="38"/>
      <c r="F13" s="20" t="str">
        <f t="shared" si="1"/>
        <v/>
      </c>
      <c r="G13" s="19"/>
      <c r="H13" s="289"/>
      <c r="I13" s="20" t="str">
        <f t="shared" si="2"/>
        <v/>
      </c>
      <c r="J13" s="291"/>
      <c r="K13" s="38"/>
      <c r="L13" s="20"/>
      <c r="M13" s="20"/>
      <c r="N13" s="20"/>
      <c r="O13" s="20" t="str">
        <f t="shared" si="0"/>
        <v/>
      </c>
      <c r="P13" s="21"/>
    </row>
    <row r="14" spans="1:16" ht="15.75" customHeight="1">
      <c r="A14" s="16"/>
      <c r="B14" s="17"/>
      <c r="C14" s="16"/>
      <c r="D14" s="21"/>
      <c r="E14" s="38"/>
      <c r="F14" s="20" t="str">
        <f t="shared" si="1"/>
        <v/>
      </c>
      <c r="G14" s="19"/>
      <c r="H14" s="289"/>
      <c r="I14" s="20" t="str">
        <f t="shared" si="2"/>
        <v/>
      </c>
      <c r="J14" s="291"/>
      <c r="K14" s="38"/>
      <c r="L14" s="20"/>
      <c r="M14" s="20"/>
      <c r="N14" s="20"/>
      <c r="O14" s="20" t="str">
        <f t="shared" si="0"/>
        <v/>
      </c>
      <c r="P14" s="21"/>
    </row>
    <row r="15" spans="1:16" ht="15.75" customHeight="1">
      <c r="A15" s="16"/>
      <c r="B15" s="83"/>
      <c r="C15" s="16"/>
      <c r="D15" s="21"/>
      <c r="E15" s="38"/>
      <c r="F15" s="20" t="str">
        <f t="shared" si="1"/>
        <v/>
      </c>
      <c r="G15" s="19"/>
      <c r="H15" s="289"/>
      <c r="I15" s="20" t="str">
        <f t="shared" si="2"/>
        <v/>
      </c>
      <c r="J15" s="291"/>
      <c r="K15" s="38"/>
      <c r="L15" s="20"/>
      <c r="M15" s="20"/>
      <c r="N15" s="20"/>
      <c r="O15" s="20" t="str">
        <f t="shared" si="0"/>
        <v/>
      </c>
      <c r="P15" s="21"/>
    </row>
    <row r="16" spans="1:16" ht="15.75" customHeight="1">
      <c r="A16" s="16"/>
      <c r="B16" s="83"/>
      <c r="C16" s="16"/>
      <c r="D16" s="21"/>
      <c r="E16" s="38"/>
      <c r="F16" s="20" t="str">
        <f t="shared" si="1"/>
        <v/>
      </c>
      <c r="G16" s="19"/>
      <c r="H16" s="289"/>
      <c r="I16" s="20" t="str">
        <f t="shared" si="2"/>
        <v/>
      </c>
      <c r="J16" s="291"/>
      <c r="K16" s="38"/>
      <c r="L16" s="20"/>
      <c r="M16" s="20"/>
      <c r="N16" s="20"/>
      <c r="O16" s="20" t="str">
        <f t="shared" si="0"/>
        <v/>
      </c>
      <c r="P16" s="21"/>
    </row>
    <row r="17" spans="1:16" ht="15.75" customHeight="1">
      <c r="A17" s="16"/>
      <c r="B17" s="17"/>
      <c r="C17" s="16"/>
      <c r="D17" s="21"/>
      <c r="E17" s="38"/>
      <c r="F17" s="20" t="str">
        <f t="shared" si="1"/>
        <v/>
      </c>
      <c r="G17" s="19"/>
      <c r="H17" s="289"/>
      <c r="I17" s="20" t="str">
        <f t="shared" si="2"/>
        <v/>
      </c>
      <c r="J17" s="291"/>
      <c r="K17" s="38"/>
      <c r="L17" s="20"/>
      <c r="M17" s="20"/>
      <c r="N17" s="20"/>
      <c r="O17" s="20" t="str">
        <f t="shared" si="0"/>
        <v/>
      </c>
      <c r="P17" s="21"/>
    </row>
    <row r="18" spans="1:16" ht="15.75" customHeight="1">
      <c r="A18" s="16"/>
      <c r="B18" s="17"/>
      <c r="C18" s="16"/>
      <c r="D18" s="21"/>
      <c r="E18" s="38"/>
      <c r="F18" s="20" t="str">
        <f t="shared" si="1"/>
        <v/>
      </c>
      <c r="G18" s="19"/>
      <c r="H18" s="289"/>
      <c r="I18" s="20" t="str">
        <f t="shared" si="2"/>
        <v/>
      </c>
      <c r="J18" s="291"/>
      <c r="K18" s="38"/>
      <c r="L18" s="20"/>
      <c r="M18" s="20"/>
      <c r="N18" s="20"/>
      <c r="O18" s="20" t="str">
        <f t="shared" si="0"/>
        <v/>
      </c>
      <c r="P18" s="21"/>
    </row>
    <row r="19" spans="1:16" ht="15.75" customHeight="1">
      <c r="A19" s="16"/>
      <c r="B19" s="17"/>
      <c r="C19" s="16"/>
      <c r="D19" s="21"/>
      <c r="E19" s="38"/>
      <c r="F19" s="20" t="str">
        <f t="shared" si="1"/>
        <v/>
      </c>
      <c r="G19" s="19"/>
      <c r="H19" s="289"/>
      <c r="I19" s="20" t="str">
        <f t="shared" si="2"/>
        <v/>
      </c>
      <c r="J19" s="291"/>
      <c r="K19" s="38"/>
      <c r="L19" s="20"/>
      <c r="M19" s="20"/>
      <c r="N19" s="20"/>
      <c r="O19" s="20" t="str">
        <f t="shared" si="0"/>
        <v/>
      </c>
      <c r="P19" s="21"/>
    </row>
    <row r="20" spans="1:16" ht="15.75" customHeight="1">
      <c r="A20" s="16"/>
      <c r="B20" s="17"/>
      <c r="C20" s="16"/>
      <c r="D20" s="21"/>
      <c r="E20" s="38"/>
      <c r="F20" s="20" t="str">
        <f t="shared" si="1"/>
        <v/>
      </c>
      <c r="G20" s="19"/>
      <c r="H20" s="289"/>
      <c r="I20" s="20" t="str">
        <f t="shared" si="2"/>
        <v/>
      </c>
      <c r="J20" s="291"/>
      <c r="K20" s="38"/>
      <c r="L20" s="20"/>
      <c r="M20" s="20"/>
      <c r="N20" s="20"/>
      <c r="O20" s="20" t="str">
        <f t="shared" si="0"/>
        <v/>
      </c>
      <c r="P20" s="21"/>
    </row>
    <row r="21" spans="1:16" ht="15.75" customHeight="1">
      <c r="A21" s="16"/>
      <c r="B21" s="17"/>
      <c r="C21" s="16"/>
      <c r="D21" s="21"/>
      <c r="E21" s="38"/>
      <c r="F21" s="20" t="str">
        <f t="shared" si="1"/>
        <v/>
      </c>
      <c r="G21" s="19"/>
      <c r="H21" s="289"/>
      <c r="I21" s="20" t="str">
        <f t="shared" si="2"/>
        <v/>
      </c>
      <c r="J21" s="291"/>
      <c r="K21" s="38"/>
      <c r="L21" s="20"/>
      <c r="M21" s="20"/>
      <c r="N21" s="20"/>
      <c r="O21" s="20" t="str">
        <f t="shared" si="0"/>
        <v/>
      </c>
      <c r="P21" s="21"/>
    </row>
    <row r="22" spans="1:16" ht="15.75" customHeight="1">
      <c r="A22" s="16"/>
      <c r="B22" s="17"/>
      <c r="C22" s="16"/>
      <c r="D22" s="21"/>
      <c r="E22" s="38"/>
      <c r="F22" s="20" t="str">
        <f t="shared" si="1"/>
        <v/>
      </c>
      <c r="G22" s="19"/>
      <c r="H22" s="289"/>
      <c r="I22" s="20" t="str">
        <f t="shared" si="2"/>
        <v/>
      </c>
      <c r="J22" s="291"/>
      <c r="K22" s="38"/>
      <c r="L22" s="20"/>
      <c r="M22" s="20"/>
      <c r="N22" s="20"/>
      <c r="O22" s="20" t="str">
        <f t="shared" si="0"/>
        <v/>
      </c>
      <c r="P22" s="21"/>
    </row>
    <row r="23" spans="1:16" ht="15.75" customHeight="1">
      <c r="A23" s="16"/>
      <c r="B23" s="83"/>
      <c r="C23" s="16"/>
      <c r="D23" s="21"/>
      <c r="E23" s="38"/>
      <c r="F23" s="20" t="str">
        <f t="shared" si="1"/>
        <v/>
      </c>
      <c r="G23" s="19"/>
      <c r="H23" s="289"/>
      <c r="I23" s="20" t="str">
        <f t="shared" si="2"/>
        <v/>
      </c>
      <c r="J23" s="291"/>
      <c r="K23" s="38"/>
      <c r="L23" s="20"/>
      <c r="M23" s="20"/>
      <c r="N23" s="20"/>
      <c r="O23" s="20" t="str">
        <f t="shared" si="0"/>
        <v/>
      </c>
      <c r="P23" s="21"/>
    </row>
    <row r="24" spans="1:16" ht="15.75" customHeight="1">
      <c r="A24" s="16"/>
      <c r="B24" s="83"/>
      <c r="C24" s="16"/>
      <c r="D24" s="21"/>
      <c r="E24" s="38"/>
      <c r="F24" s="20" t="str">
        <f t="shared" si="1"/>
        <v/>
      </c>
      <c r="G24" s="19"/>
      <c r="H24" s="289"/>
      <c r="I24" s="20" t="str">
        <f t="shared" si="2"/>
        <v/>
      </c>
      <c r="J24" s="291"/>
      <c r="K24" s="38"/>
      <c r="L24" s="20"/>
      <c r="M24" s="20"/>
      <c r="N24" s="20"/>
      <c r="O24" s="20" t="str">
        <f t="shared" si="0"/>
        <v/>
      </c>
      <c r="P24" s="21"/>
    </row>
    <row r="25" spans="1:16" ht="15.75" customHeight="1">
      <c r="A25" s="16"/>
      <c r="B25" s="17"/>
      <c r="C25" s="16"/>
      <c r="D25" s="21"/>
      <c r="E25" s="38"/>
      <c r="F25" s="20" t="str">
        <f t="shared" si="1"/>
        <v/>
      </c>
      <c r="G25" s="19"/>
      <c r="H25" s="289"/>
      <c r="I25" s="20" t="str">
        <f t="shared" si="2"/>
        <v/>
      </c>
      <c r="J25" s="291"/>
      <c r="K25" s="38"/>
      <c r="L25" s="20"/>
      <c r="M25" s="20"/>
      <c r="N25" s="20"/>
      <c r="O25" s="20" t="str">
        <f t="shared" si="0"/>
        <v/>
      </c>
      <c r="P25" s="21"/>
    </row>
    <row r="26" spans="1:16" s="161" customFormat="1" ht="15.75" customHeight="1">
      <c r="A26" s="1132" t="s">
        <v>413</v>
      </c>
      <c r="B26" s="1133"/>
      <c r="C26" s="152"/>
      <c r="D26" s="159"/>
      <c r="E26" s="281"/>
      <c r="F26" s="158" t="str">
        <f t="shared" si="1"/>
        <v/>
      </c>
      <c r="G26" s="260"/>
      <c r="H26" s="290"/>
      <c r="I26" s="158" t="str">
        <f t="shared" si="2"/>
        <v/>
      </c>
      <c r="J26" s="293">
        <f>SUM(J8:J25)</f>
        <v>0</v>
      </c>
      <c r="K26" s="281"/>
      <c r="L26" s="158"/>
      <c r="M26" s="158">
        <f>SUM(M8:M25)</f>
        <v>0</v>
      </c>
      <c r="N26" s="158">
        <f>M26-J26</f>
        <v>0</v>
      </c>
      <c r="O26" s="158" t="str">
        <f t="shared" si="0"/>
        <v/>
      </c>
      <c r="P26" s="159"/>
    </row>
    <row r="27" spans="1:16" ht="15.75" customHeight="1">
      <c r="A27" s="1112" t="s">
        <v>492</v>
      </c>
      <c r="B27" s="1113"/>
      <c r="C27" s="16"/>
      <c r="D27" s="21"/>
      <c r="E27" s="38"/>
      <c r="F27" s="291"/>
      <c r="G27" s="19"/>
      <c r="H27" s="289"/>
      <c r="I27" s="291"/>
      <c r="J27" s="293"/>
      <c r="K27" s="38"/>
      <c r="L27" s="20"/>
      <c r="M27" s="158"/>
      <c r="N27" s="20">
        <f>M27-J27</f>
        <v>0</v>
      </c>
      <c r="O27" s="20" t="str">
        <f t="shared" si="0"/>
        <v/>
      </c>
      <c r="P27" s="21"/>
    </row>
    <row r="28" spans="1:16" ht="15.75" customHeight="1">
      <c r="A28" s="1112" t="s">
        <v>413</v>
      </c>
      <c r="B28" s="1113"/>
      <c r="C28" s="16"/>
      <c r="D28" s="21"/>
      <c r="E28" s="38"/>
      <c r="F28" s="20"/>
      <c r="G28" s="19">
        <f>SUM(G8:G27)</f>
        <v>0</v>
      </c>
      <c r="H28" s="177"/>
      <c r="I28" s="20"/>
      <c r="J28" s="20">
        <f>J26-J27</f>
        <v>0</v>
      </c>
      <c r="K28" s="38"/>
      <c r="L28" s="20"/>
      <c r="M28" s="20">
        <f>M26-M27</f>
        <v>0</v>
      </c>
      <c r="N28" s="20">
        <f>M28-J28</f>
        <v>0</v>
      </c>
      <c r="O28" s="20" t="str">
        <f t="shared" si="0"/>
        <v/>
      </c>
      <c r="P28" s="21"/>
    </row>
    <row r="29" spans="1:16" ht="15.75" customHeight="1">
      <c r="A29" s="24" t="str">
        <f>封面!D11&amp;封面!F11</f>
        <v>资产清查单位填报人：赵翠</v>
      </c>
      <c r="K29" s="11"/>
    </row>
    <row r="30" spans="1:16"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6">
    <mergeCell ref="D6:D7"/>
    <mergeCell ref="A2:P2"/>
    <mergeCell ref="A3:P3"/>
    <mergeCell ref="E6:G6"/>
    <mergeCell ref="H6:J6"/>
    <mergeCell ref="L6:M6"/>
    <mergeCell ref="K6:K7"/>
    <mergeCell ref="N6:N7"/>
    <mergeCell ref="O6:O7"/>
    <mergeCell ref="P6:P7"/>
    <mergeCell ref="A27:B27"/>
    <mergeCell ref="A28:B28"/>
    <mergeCell ref="A6:A7"/>
    <mergeCell ref="B6:B7"/>
    <mergeCell ref="C6:C7"/>
    <mergeCell ref="A26:B26"/>
  </mergeCells>
  <phoneticPr fontId="14" type="noConversion"/>
  <hyperlinks>
    <hyperlink ref="A1" location="索引目录!E21" display="返回索引页"/>
    <hyperlink ref="B1" location="'3-9存货汇总'!B9"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T109"/>
  <sheetViews>
    <sheetView workbookViewId="0"/>
  </sheetViews>
  <sheetFormatPr defaultColWidth="9" defaultRowHeight="15.75" customHeight="1" outlineLevelCol="1"/>
  <cols>
    <col min="1" max="1" width="5.33203125" style="3" customWidth="1"/>
    <col min="2" max="2" width="21.25" style="3" customWidth="1"/>
    <col min="3" max="3" width="10.58203125" style="3" customWidth="1"/>
    <col min="4" max="4" width="4.5" style="3" bestFit="1" customWidth="1" outlineLevel="1"/>
    <col min="5" max="6" width="4.5" style="3" hidden="1" customWidth="1" outlineLevel="1"/>
    <col min="7" max="7" width="4.5" style="3" bestFit="1" customWidth="1" collapsed="1"/>
    <col min="8" max="8" width="11.33203125" style="3" customWidth="1"/>
    <col min="9" max="9" width="12.58203125" style="295" customWidth="1"/>
    <col min="10" max="10" width="10" style="3" customWidth="1"/>
    <col min="11" max="11" width="11.83203125" style="3" customWidth="1"/>
    <col min="12" max="12" width="13.25" style="3" customWidth="1"/>
    <col min="13" max="13" width="14.33203125" style="3" customWidth="1"/>
    <col min="14" max="14" width="9.58203125" style="3" bestFit="1" customWidth="1"/>
    <col min="15" max="15" width="14.83203125" style="3" customWidth="1"/>
    <col min="16" max="16" width="9" style="3"/>
    <col min="17" max="17" width="6.58203125" style="3" customWidth="1"/>
    <col min="18" max="18" width="13.75" style="3" customWidth="1"/>
    <col min="19" max="19" width="9" style="3"/>
    <col min="20" max="20" width="9.58203125" style="3" bestFit="1" customWidth="1"/>
    <col min="21" max="16384" width="9" style="3"/>
  </cols>
  <sheetData>
    <row r="1" spans="1:20" ht="15">
      <c r="A1" s="4" t="s">
        <v>0</v>
      </c>
      <c r="B1" s="5" t="s">
        <v>303</v>
      </c>
      <c r="C1" s="6"/>
      <c r="D1" s="6"/>
      <c r="E1" s="6"/>
      <c r="F1" s="6"/>
      <c r="G1" s="6"/>
      <c r="H1" s="6"/>
      <c r="I1" s="6"/>
      <c r="J1" s="6"/>
      <c r="K1" s="6"/>
      <c r="L1" s="6"/>
      <c r="M1" s="6"/>
      <c r="N1" s="6"/>
      <c r="O1" s="6"/>
    </row>
    <row r="2" spans="1:20" s="1" customFormat="1" ht="26.15" customHeight="1">
      <c r="A2" s="1106" t="s">
        <v>934</v>
      </c>
      <c r="B2" s="1107"/>
      <c r="C2" s="1107"/>
      <c r="D2" s="1107"/>
      <c r="E2" s="1107"/>
      <c r="F2" s="1107"/>
      <c r="G2" s="1107"/>
      <c r="H2" s="1107"/>
      <c r="I2" s="1107"/>
      <c r="J2" s="1107"/>
      <c r="K2" s="1107"/>
      <c r="L2" s="1107"/>
      <c r="M2" s="1107"/>
      <c r="N2" s="1107"/>
      <c r="O2" s="1107"/>
    </row>
    <row r="3" spans="1:20" ht="15.65" customHeight="1">
      <c r="A3" s="1108" t="str">
        <f>CONCATENATE(封面!D9,封面!F9,封面!G9,封面!H9,封面!I9,封面!J9,封面!K9)</f>
        <v>清查基准日：2025年8月31日</v>
      </c>
      <c r="B3" s="1108"/>
      <c r="C3" s="1108"/>
      <c r="D3" s="1108"/>
      <c r="E3" s="1108"/>
      <c r="F3" s="1108"/>
      <c r="G3" s="1108"/>
      <c r="H3" s="1108"/>
      <c r="I3" s="1111"/>
      <c r="J3" s="1111"/>
      <c r="K3" s="1111"/>
      <c r="L3" s="1111"/>
      <c r="M3" s="1111"/>
      <c r="N3" s="1111"/>
      <c r="O3" s="1111"/>
    </row>
    <row r="4" spans="1:20" ht="14.15" customHeight="1">
      <c r="A4" s="8"/>
      <c r="B4" s="8"/>
      <c r="C4" s="8"/>
      <c r="D4" s="8"/>
      <c r="E4" s="8"/>
      <c r="F4" s="8"/>
      <c r="G4" s="8"/>
      <c r="H4" s="8"/>
      <c r="I4" s="9"/>
      <c r="J4" s="9"/>
      <c r="K4" s="9"/>
      <c r="L4" s="9"/>
      <c r="M4" s="9"/>
      <c r="N4" s="9"/>
      <c r="O4" s="10" t="s">
        <v>493</v>
      </c>
    </row>
    <row r="5" spans="1:20" ht="15.75" customHeight="1">
      <c r="A5" s="11" t="str">
        <f>封面!D7&amp;封面!E7</f>
        <v>资产清查单位：和县飞雁城乡客运有限公司</v>
      </c>
      <c r="O5" s="12" t="s">
        <v>203</v>
      </c>
    </row>
    <row r="6" spans="1:20" s="2" customFormat="1" ht="15.75" customHeight="1">
      <c r="A6" s="1143" t="s">
        <v>205</v>
      </c>
      <c r="B6" s="1145" t="s">
        <v>839</v>
      </c>
      <c r="C6" s="1147" t="s">
        <v>840</v>
      </c>
      <c r="D6" s="1158" t="s">
        <v>838</v>
      </c>
      <c r="E6" s="1159"/>
      <c r="F6" s="1160"/>
      <c r="G6" s="1145" t="s">
        <v>275</v>
      </c>
      <c r="H6" s="1145"/>
      <c r="I6" s="1145"/>
      <c r="J6" s="1145" t="s">
        <v>460</v>
      </c>
      <c r="K6" s="1145" t="s">
        <v>837</v>
      </c>
      <c r="L6" s="1150"/>
      <c r="M6" s="1151" t="s">
        <v>277</v>
      </c>
      <c r="N6" s="1145" t="s">
        <v>305</v>
      </c>
      <c r="O6" s="1139" t="s">
        <v>208</v>
      </c>
      <c r="Q6" s="3"/>
      <c r="R6" s="3"/>
      <c r="S6" s="3"/>
      <c r="T6" s="3"/>
    </row>
    <row r="7" spans="1:20" s="2" customFormat="1" ht="15.75" customHeight="1">
      <c r="A7" s="1144"/>
      <c r="B7" s="1146"/>
      <c r="C7" s="1148"/>
      <c r="D7" s="1161"/>
      <c r="E7" s="1162"/>
      <c r="F7" s="1163"/>
      <c r="G7" s="163" t="s">
        <v>461</v>
      </c>
      <c r="H7" s="163" t="s">
        <v>462</v>
      </c>
      <c r="I7" s="163" t="s">
        <v>175</v>
      </c>
      <c r="J7" s="1146"/>
      <c r="K7" s="163" t="s">
        <v>462</v>
      </c>
      <c r="L7" s="163" t="s">
        <v>175</v>
      </c>
      <c r="M7" s="1123"/>
      <c r="N7" s="1146"/>
      <c r="O7" s="1140"/>
      <c r="Q7" s="3"/>
      <c r="R7" s="3"/>
      <c r="S7" s="3"/>
      <c r="T7" s="3"/>
    </row>
    <row r="8" spans="1:20" s="296" customFormat="1" ht="14.5" customHeight="1">
      <c r="A8" s="297" t="s">
        <v>463</v>
      </c>
      <c r="B8" s="228"/>
      <c r="C8" s="184"/>
      <c r="D8" s="298"/>
      <c r="E8" s="136"/>
      <c r="F8" s="136"/>
      <c r="G8" s="298"/>
      <c r="H8" s="136"/>
      <c r="I8" s="306"/>
      <c r="J8" s="298"/>
      <c r="K8" s="136"/>
      <c r="L8" s="306"/>
      <c r="M8" s="136">
        <f>L8-I8</f>
        <v>0</v>
      </c>
      <c r="N8" s="136" t="e">
        <f>M8/I8*100</f>
        <v>#DIV/0!</v>
      </c>
      <c r="O8" s="146"/>
      <c r="Q8" s="3"/>
      <c r="R8" s="3"/>
      <c r="S8" s="3"/>
      <c r="T8" s="3"/>
    </row>
    <row r="9" spans="1:20" s="709" customFormat="1" ht="14.5" customHeight="1">
      <c r="A9" s="705" t="s">
        <v>464</v>
      </c>
      <c r="B9" s="706"/>
      <c r="C9" s="707"/>
      <c r="D9" s="708"/>
      <c r="E9" s="690"/>
      <c r="F9" s="690"/>
      <c r="G9" s="708"/>
      <c r="H9" s="690"/>
      <c r="I9" s="306"/>
      <c r="J9" s="708"/>
      <c r="K9" s="690"/>
      <c r="L9" s="306"/>
      <c r="M9" s="136">
        <f t="shared" ref="M9:M72" si="0">L9-I9</f>
        <v>0</v>
      </c>
      <c r="N9" s="136" t="e">
        <f t="shared" ref="N9:N72" si="1">M9/I9*100</f>
        <v>#DIV/0!</v>
      </c>
      <c r="O9" s="146"/>
      <c r="Q9" s="694"/>
      <c r="R9" s="694"/>
      <c r="S9" s="694"/>
      <c r="T9" s="694"/>
    </row>
    <row r="10" spans="1:20" s="296" customFormat="1" ht="14.5" customHeight="1">
      <c r="A10" s="297" t="s">
        <v>465</v>
      </c>
      <c r="B10" s="228"/>
      <c r="C10" s="184"/>
      <c r="D10" s="298"/>
      <c r="E10" s="136"/>
      <c r="F10" s="136"/>
      <c r="G10" s="298"/>
      <c r="H10" s="136"/>
      <c r="I10" s="306"/>
      <c r="J10" s="298"/>
      <c r="K10" s="136"/>
      <c r="L10" s="306"/>
      <c r="M10" s="136">
        <f t="shared" si="0"/>
        <v>0</v>
      </c>
      <c r="N10" s="136" t="e">
        <f t="shared" si="1"/>
        <v>#DIV/0!</v>
      </c>
      <c r="O10" s="146"/>
      <c r="Q10" s="3"/>
      <c r="R10" s="3"/>
      <c r="S10" s="3"/>
      <c r="T10" s="3"/>
    </row>
    <row r="11" spans="1:20" s="296" customFormat="1" ht="14.5" customHeight="1">
      <c r="A11" s="297" t="s">
        <v>466</v>
      </c>
      <c r="B11" s="228"/>
      <c r="C11" s="184"/>
      <c r="D11" s="298"/>
      <c r="E11" s="136"/>
      <c r="F11" s="136"/>
      <c r="G11" s="298"/>
      <c r="H11" s="136"/>
      <c r="I11" s="306"/>
      <c r="J11" s="298"/>
      <c r="K11" s="136"/>
      <c r="L11" s="306"/>
      <c r="M11" s="136">
        <f t="shared" si="0"/>
        <v>0</v>
      </c>
      <c r="N11" s="136" t="e">
        <f t="shared" si="1"/>
        <v>#DIV/0!</v>
      </c>
      <c r="O11" s="146"/>
      <c r="Q11" s="3"/>
      <c r="R11" s="3"/>
      <c r="S11" s="3"/>
      <c r="T11" s="3"/>
    </row>
    <row r="12" spans="1:20" s="296" customFormat="1" ht="14.5" customHeight="1">
      <c r="A12" s="297" t="s">
        <v>467</v>
      </c>
      <c r="B12" s="228"/>
      <c r="C12" s="184"/>
      <c r="D12" s="298"/>
      <c r="E12" s="136"/>
      <c r="F12" s="136"/>
      <c r="G12" s="298"/>
      <c r="H12" s="136"/>
      <c r="I12" s="306"/>
      <c r="J12" s="298"/>
      <c r="K12" s="136"/>
      <c r="L12" s="306"/>
      <c r="M12" s="136">
        <f t="shared" si="0"/>
        <v>0</v>
      </c>
      <c r="N12" s="136" t="e">
        <f t="shared" si="1"/>
        <v>#DIV/0!</v>
      </c>
      <c r="O12" s="146"/>
      <c r="Q12" s="3"/>
      <c r="R12" s="3"/>
      <c r="S12" s="3"/>
      <c r="T12" s="3"/>
    </row>
    <row r="13" spans="1:20" s="296" customFormat="1" ht="14.5" customHeight="1">
      <c r="A13" s="297" t="s">
        <v>468</v>
      </c>
      <c r="B13" s="228"/>
      <c r="C13" s="184"/>
      <c r="D13" s="298"/>
      <c r="E13" s="136"/>
      <c r="F13" s="136"/>
      <c r="G13" s="298"/>
      <c r="H13" s="136"/>
      <c r="I13" s="306"/>
      <c r="J13" s="298"/>
      <c r="K13" s="136"/>
      <c r="L13" s="306"/>
      <c r="M13" s="136">
        <f t="shared" si="0"/>
        <v>0</v>
      </c>
      <c r="N13" s="136" t="e">
        <f t="shared" si="1"/>
        <v>#DIV/0!</v>
      </c>
      <c r="O13" s="146"/>
      <c r="Q13" s="3"/>
      <c r="R13" s="3"/>
      <c r="S13" s="3"/>
      <c r="T13" s="3"/>
    </row>
    <row r="14" spans="1:20" s="296" customFormat="1" ht="14.5" customHeight="1">
      <c r="A14" s="297" t="s">
        <v>469</v>
      </c>
      <c r="B14" s="228"/>
      <c r="C14" s="184"/>
      <c r="D14" s="298"/>
      <c r="E14" s="136"/>
      <c r="F14" s="136"/>
      <c r="G14" s="298"/>
      <c r="H14" s="136"/>
      <c r="I14" s="306"/>
      <c r="J14" s="298"/>
      <c r="K14" s="136"/>
      <c r="L14" s="306"/>
      <c r="M14" s="136">
        <f t="shared" si="0"/>
        <v>0</v>
      </c>
      <c r="N14" s="136" t="e">
        <f t="shared" si="1"/>
        <v>#DIV/0!</v>
      </c>
      <c r="O14" s="146"/>
      <c r="Q14" s="3"/>
      <c r="R14" s="3"/>
      <c r="S14" s="3"/>
      <c r="T14" s="3"/>
    </row>
    <row r="15" spans="1:20" s="296" customFormat="1" ht="14.5" customHeight="1">
      <c r="A15" s="297" t="s">
        <v>470</v>
      </c>
      <c r="B15" s="228"/>
      <c r="C15" s="184"/>
      <c r="D15" s="298"/>
      <c r="E15" s="136"/>
      <c r="F15" s="136"/>
      <c r="G15" s="298"/>
      <c r="H15" s="136"/>
      <c r="I15" s="306"/>
      <c r="J15" s="298"/>
      <c r="K15" s="136"/>
      <c r="L15" s="306"/>
      <c r="M15" s="136">
        <f t="shared" si="0"/>
        <v>0</v>
      </c>
      <c r="N15" s="136" t="e">
        <f t="shared" si="1"/>
        <v>#DIV/0!</v>
      </c>
      <c r="O15" s="146"/>
      <c r="Q15" s="3"/>
      <c r="R15" s="3"/>
      <c r="S15" s="3"/>
      <c r="T15" s="3"/>
    </row>
    <row r="16" spans="1:20" s="296" customFormat="1" ht="14.5" customHeight="1">
      <c r="A16" s="715" t="s">
        <v>471</v>
      </c>
      <c r="B16" s="228"/>
      <c r="C16" s="184"/>
      <c r="D16" s="298"/>
      <c r="E16" s="136"/>
      <c r="F16" s="136"/>
      <c r="G16" s="298"/>
      <c r="H16" s="136"/>
      <c r="I16" s="306"/>
      <c r="J16" s="298"/>
      <c r="K16" s="136"/>
      <c r="L16" s="306"/>
      <c r="M16" s="136">
        <f t="shared" si="0"/>
        <v>0</v>
      </c>
      <c r="N16" s="136" t="e">
        <f t="shared" si="1"/>
        <v>#DIV/0!</v>
      </c>
      <c r="O16" s="146"/>
      <c r="Q16" s="3"/>
      <c r="R16" s="3"/>
      <c r="S16" s="3"/>
      <c r="T16" s="3"/>
    </row>
    <row r="17" spans="1:20" s="296" customFormat="1" ht="14.5" customHeight="1">
      <c r="A17" s="715" t="s">
        <v>5</v>
      </c>
      <c r="B17" s="228"/>
      <c r="C17" s="184"/>
      <c r="D17" s="298"/>
      <c r="E17" s="136"/>
      <c r="F17" s="136"/>
      <c r="G17" s="298"/>
      <c r="H17" s="136"/>
      <c r="I17" s="306"/>
      <c r="J17" s="298"/>
      <c r="K17" s="136"/>
      <c r="L17" s="306"/>
      <c r="M17" s="136">
        <f t="shared" si="0"/>
        <v>0</v>
      </c>
      <c r="N17" s="136" t="e">
        <f t="shared" si="1"/>
        <v>#DIV/0!</v>
      </c>
      <c r="O17" s="146"/>
      <c r="Q17" s="3"/>
      <c r="R17" s="3"/>
      <c r="S17" s="3"/>
      <c r="T17" s="3"/>
    </row>
    <row r="18" spans="1:20" s="296" customFormat="1" ht="14.5" customHeight="1">
      <c r="A18" s="715" t="s">
        <v>8</v>
      </c>
      <c r="B18" s="228"/>
      <c r="C18" s="184"/>
      <c r="D18" s="298"/>
      <c r="E18" s="136"/>
      <c r="F18" s="136"/>
      <c r="G18" s="298"/>
      <c r="H18" s="136"/>
      <c r="I18" s="306"/>
      <c r="J18" s="298"/>
      <c r="K18" s="136"/>
      <c r="L18" s="306"/>
      <c r="M18" s="136">
        <f t="shared" si="0"/>
        <v>0</v>
      </c>
      <c r="N18" s="136" t="e">
        <f t="shared" si="1"/>
        <v>#DIV/0!</v>
      </c>
      <c r="O18" s="146"/>
      <c r="Q18" s="3"/>
      <c r="R18" s="3"/>
      <c r="S18" s="3"/>
      <c r="T18" s="3"/>
    </row>
    <row r="19" spans="1:20" s="296" customFormat="1" ht="14.5" customHeight="1">
      <c r="A19" s="715" t="s">
        <v>9</v>
      </c>
      <c r="B19" s="228"/>
      <c r="C19" s="184"/>
      <c r="D19" s="298"/>
      <c r="E19" s="136"/>
      <c r="F19" s="136"/>
      <c r="G19" s="298"/>
      <c r="H19" s="136"/>
      <c r="I19" s="306"/>
      <c r="J19" s="298"/>
      <c r="K19" s="136"/>
      <c r="L19" s="306"/>
      <c r="M19" s="136">
        <f t="shared" si="0"/>
        <v>0</v>
      </c>
      <c r="N19" s="136" t="e">
        <f t="shared" si="1"/>
        <v>#DIV/0!</v>
      </c>
      <c r="O19" s="146"/>
      <c r="Q19" s="3"/>
      <c r="R19" s="3"/>
      <c r="S19" s="3"/>
      <c r="T19" s="3"/>
    </row>
    <row r="20" spans="1:20" s="296" customFormat="1" ht="14.5" customHeight="1">
      <c r="A20" s="715" t="s">
        <v>472</v>
      </c>
      <c r="B20" s="228"/>
      <c r="C20" s="184"/>
      <c r="D20" s="298"/>
      <c r="E20" s="136"/>
      <c r="F20" s="136"/>
      <c r="G20" s="298"/>
      <c r="H20" s="136"/>
      <c r="I20" s="306"/>
      <c r="J20" s="298"/>
      <c r="K20" s="136"/>
      <c r="L20" s="306"/>
      <c r="M20" s="136">
        <f t="shared" si="0"/>
        <v>0</v>
      </c>
      <c r="N20" s="136" t="e">
        <f t="shared" si="1"/>
        <v>#DIV/0!</v>
      </c>
      <c r="O20" s="146"/>
      <c r="Q20" s="3"/>
      <c r="R20" s="3"/>
      <c r="S20" s="3"/>
      <c r="T20" s="3"/>
    </row>
    <row r="21" spans="1:20" s="296" customFormat="1" ht="14.5" customHeight="1">
      <c r="A21" s="715" t="s">
        <v>473</v>
      </c>
      <c r="B21" s="228"/>
      <c r="C21" s="184"/>
      <c r="D21" s="298"/>
      <c r="E21" s="136"/>
      <c r="F21" s="136"/>
      <c r="G21" s="298"/>
      <c r="H21" s="136"/>
      <c r="I21" s="306"/>
      <c r="J21" s="298"/>
      <c r="K21" s="136"/>
      <c r="L21" s="306"/>
      <c r="M21" s="136">
        <f t="shared" si="0"/>
        <v>0</v>
      </c>
      <c r="N21" s="136" t="e">
        <f t="shared" si="1"/>
        <v>#DIV/0!</v>
      </c>
      <c r="O21" s="146"/>
      <c r="Q21" s="3"/>
      <c r="R21" s="3"/>
      <c r="S21" s="3"/>
      <c r="T21" s="3"/>
    </row>
    <row r="22" spans="1:20" s="296" customFormat="1" ht="14.5" customHeight="1">
      <c r="A22" s="715" t="s">
        <v>474</v>
      </c>
      <c r="B22" s="228"/>
      <c r="C22" s="184"/>
      <c r="D22" s="298"/>
      <c r="E22" s="136"/>
      <c r="F22" s="136"/>
      <c r="G22" s="298"/>
      <c r="H22" s="136"/>
      <c r="I22" s="306"/>
      <c r="J22" s="298"/>
      <c r="K22" s="136"/>
      <c r="L22" s="306"/>
      <c r="M22" s="136">
        <f t="shared" si="0"/>
        <v>0</v>
      </c>
      <c r="N22" s="136" t="e">
        <f t="shared" si="1"/>
        <v>#DIV/0!</v>
      </c>
      <c r="O22" s="146"/>
      <c r="Q22" s="3"/>
      <c r="R22" s="3"/>
      <c r="S22" s="3"/>
      <c r="T22" s="3"/>
    </row>
    <row r="23" spans="1:20" s="296" customFormat="1" ht="14.5" customHeight="1">
      <c r="A23" s="715" t="s">
        <v>475</v>
      </c>
      <c r="B23" s="228"/>
      <c r="C23" s="184"/>
      <c r="D23" s="298"/>
      <c r="E23" s="136"/>
      <c r="F23" s="136"/>
      <c r="G23" s="298"/>
      <c r="H23" s="136"/>
      <c r="I23" s="306"/>
      <c r="J23" s="298"/>
      <c r="K23" s="136"/>
      <c r="L23" s="306"/>
      <c r="M23" s="136">
        <f t="shared" si="0"/>
        <v>0</v>
      </c>
      <c r="N23" s="136" t="e">
        <f t="shared" si="1"/>
        <v>#DIV/0!</v>
      </c>
      <c r="O23" s="146"/>
      <c r="Q23" s="3"/>
      <c r="R23" s="3"/>
      <c r="S23" s="3"/>
      <c r="T23" s="3"/>
    </row>
    <row r="24" spans="1:20" s="296" customFormat="1" ht="14.5" customHeight="1">
      <c r="A24" s="715" t="s">
        <v>476</v>
      </c>
      <c r="B24" s="228"/>
      <c r="C24" s="184"/>
      <c r="D24" s="298"/>
      <c r="E24" s="136"/>
      <c r="F24" s="136"/>
      <c r="G24" s="298"/>
      <c r="H24" s="136"/>
      <c r="I24" s="306"/>
      <c r="J24" s="298"/>
      <c r="K24" s="136"/>
      <c r="L24" s="306"/>
      <c r="M24" s="136">
        <f t="shared" si="0"/>
        <v>0</v>
      </c>
      <c r="N24" s="136" t="e">
        <f t="shared" si="1"/>
        <v>#DIV/0!</v>
      </c>
      <c r="O24" s="146"/>
      <c r="Q24" s="3"/>
      <c r="R24" s="3"/>
      <c r="S24" s="3"/>
      <c r="T24" s="3"/>
    </row>
    <row r="25" spans="1:20" s="296" customFormat="1" ht="14.5" customHeight="1">
      <c r="A25" s="715" t="s">
        <v>477</v>
      </c>
      <c r="B25" s="228"/>
      <c r="C25" s="184"/>
      <c r="D25" s="298"/>
      <c r="E25" s="136"/>
      <c r="F25" s="136"/>
      <c r="G25" s="298"/>
      <c r="H25" s="136"/>
      <c r="I25" s="306"/>
      <c r="J25" s="298"/>
      <c r="K25" s="136"/>
      <c r="L25" s="306"/>
      <c r="M25" s="136">
        <f t="shared" si="0"/>
        <v>0</v>
      </c>
      <c r="N25" s="136" t="e">
        <f t="shared" si="1"/>
        <v>#DIV/0!</v>
      </c>
      <c r="O25" s="146"/>
      <c r="Q25" s="3"/>
      <c r="R25" s="3"/>
      <c r="S25" s="3"/>
      <c r="T25" s="3"/>
    </row>
    <row r="26" spans="1:20" s="296" customFormat="1" ht="14.5" customHeight="1">
      <c r="A26" s="715" t="s">
        <v>478</v>
      </c>
      <c r="B26" s="228"/>
      <c r="C26" s="184"/>
      <c r="D26" s="298"/>
      <c r="E26" s="136"/>
      <c r="F26" s="136"/>
      <c r="G26" s="298"/>
      <c r="H26" s="136"/>
      <c r="I26" s="306"/>
      <c r="J26" s="298"/>
      <c r="K26" s="136"/>
      <c r="L26" s="306"/>
      <c r="M26" s="136">
        <f t="shared" si="0"/>
        <v>0</v>
      </c>
      <c r="N26" s="136" t="e">
        <f t="shared" si="1"/>
        <v>#DIV/0!</v>
      </c>
      <c r="O26" s="146"/>
      <c r="Q26" s="3"/>
      <c r="R26" s="3"/>
      <c r="S26" s="3"/>
      <c r="T26" s="3"/>
    </row>
    <row r="27" spans="1:20" s="296" customFormat="1" ht="14.5" customHeight="1">
      <c r="A27" s="715" t="s">
        <v>479</v>
      </c>
      <c r="B27" s="228"/>
      <c r="C27" s="184"/>
      <c r="D27" s="298"/>
      <c r="E27" s="136"/>
      <c r="F27" s="136"/>
      <c r="G27" s="298"/>
      <c r="H27" s="136"/>
      <c r="I27" s="306"/>
      <c r="J27" s="298"/>
      <c r="K27" s="136"/>
      <c r="L27" s="306"/>
      <c r="M27" s="136">
        <f t="shared" si="0"/>
        <v>0</v>
      </c>
      <c r="N27" s="136" t="e">
        <f t="shared" si="1"/>
        <v>#DIV/0!</v>
      </c>
      <c r="O27" s="146"/>
      <c r="Q27" s="3"/>
      <c r="R27" s="3"/>
      <c r="S27" s="3"/>
      <c r="T27" s="3"/>
    </row>
    <row r="28" spans="1:20" s="296" customFormat="1" ht="14.5" customHeight="1">
      <c r="A28" s="715" t="s">
        <v>480</v>
      </c>
      <c r="B28" s="228"/>
      <c r="C28" s="184"/>
      <c r="D28" s="298"/>
      <c r="E28" s="136"/>
      <c r="F28" s="136"/>
      <c r="G28" s="298"/>
      <c r="H28" s="136"/>
      <c r="I28" s="306"/>
      <c r="J28" s="298"/>
      <c r="K28" s="136"/>
      <c r="L28" s="306"/>
      <c r="M28" s="136">
        <f t="shared" si="0"/>
        <v>0</v>
      </c>
      <c r="N28" s="136" t="e">
        <f t="shared" si="1"/>
        <v>#DIV/0!</v>
      </c>
      <c r="O28" s="146"/>
      <c r="Q28" s="3"/>
      <c r="R28" s="3"/>
      <c r="S28" s="3"/>
      <c r="T28" s="3"/>
    </row>
    <row r="29" spans="1:20" s="296" customFormat="1" ht="14.5" customHeight="1">
      <c r="A29" s="715" t="s">
        <v>481</v>
      </c>
      <c r="B29" s="228"/>
      <c r="C29" s="184"/>
      <c r="D29" s="298"/>
      <c r="E29" s="136"/>
      <c r="F29" s="136"/>
      <c r="G29" s="298"/>
      <c r="H29" s="136"/>
      <c r="I29" s="306"/>
      <c r="J29" s="298"/>
      <c r="K29" s="136"/>
      <c r="L29" s="306"/>
      <c r="M29" s="136">
        <f t="shared" si="0"/>
        <v>0</v>
      </c>
      <c r="N29" s="136" t="e">
        <f t="shared" si="1"/>
        <v>#DIV/0!</v>
      </c>
      <c r="O29" s="146"/>
      <c r="Q29" s="3"/>
      <c r="R29" s="3"/>
      <c r="S29" s="3"/>
      <c r="T29" s="3"/>
    </row>
    <row r="30" spans="1:20" s="296" customFormat="1" ht="14.5" customHeight="1">
      <c r="A30" s="715" t="s">
        <v>845</v>
      </c>
      <c r="B30" s="228"/>
      <c r="C30" s="184"/>
      <c r="D30" s="298"/>
      <c r="E30" s="136"/>
      <c r="F30" s="136"/>
      <c r="G30" s="298"/>
      <c r="H30" s="136"/>
      <c r="I30" s="306"/>
      <c r="J30" s="298"/>
      <c r="K30" s="136"/>
      <c r="L30" s="306"/>
      <c r="M30" s="136">
        <f t="shared" si="0"/>
        <v>0</v>
      </c>
      <c r="N30" s="136" t="e">
        <f t="shared" si="1"/>
        <v>#DIV/0!</v>
      </c>
      <c r="O30" s="146"/>
      <c r="Q30" s="3"/>
      <c r="R30" s="3"/>
      <c r="S30" s="3"/>
      <c r="T30" s="3"/>
    </row>
    <row r="31" spans="1:20" s="296" customFormat="1" ht="14.5" customHeight="1">
      <c r="A31" s="715" t="s">
        <v>846</v>
      </c>
      <c r="B31" s="228"/>
      <c r="C31" s="184"/>
      <c r="D31" s="298"/>
      <c r="E31" s="136"/>
      <c r="F31" s="136"/>
      <c r="G31" s="298"/>
      <c r="H31" s="136"/>
      <c r="I31" s="306"/>
      <c r="J31" s="298"/>
      <c r="K31" s="136"/>
      <c r="L31" s="306"/>
      <c r="M31" s="136">
        <f t="shared" si="0"/>
        <v>0</v>
      </c>
      <c r="N31" s="136" t="e">
        <f t="shared" si="1"/>
        <v>#DIV/0!</v>
      </c>
      <c r="O31" s="146"/>
      <c r="Q31" s="3"/>
      <c r="R31" s="3"/>
      <c r="S31" s="3"/>
      <c r="T31" s="3"/>
    </row>
    <row r="32" spans="1:20" s="296" customFormat="1" ht="14.5" customHeight="1">
      <c r="A32" s="715" t="s">
        <v>847</v>
      </c>
      <c r="B32" s="228"/>
      <c r="C32" s="184"/>
      <c r="D32" s="298"/>
      <c r="E32" s="136"/>
      <c r="F32" s="136"/>
      <c r="G32" s="298"/>
      <c r="H32" s="136"/>
      <c r="I32" s="306"/>
      <c r="J32" s="298"/>
      <c r="K32" s="136"/>
      <c r="L32" s="306"/>
      <c r="M32" s="136">
        <f t="shared" si="0"/>
        <v>0</v>
      </c>
      <c r="N32" s="136" t="e">
        <f t="shared" si="1"/>
        <v>#DIV/0!</v>
      </c>
      <c r="O32" s="146"/>
      <c r="Q32" s="3"/>
      <c r="R32" s="3"/>
      <c r="S32" s="3"/>
      <c r="T32" s="3"/>
    </row>
    <row r="33" spans="1:20" s="296" customFormat="1" ht="14.5" customHeight="1">
      <c r="A33" s="715" t="s">
        <v>848</v>
      </c>
      <c r="B33" s="228"/>
      <c r="C33" s="184"/>
      <c r="D33" s="298"/>
      <c r="E33" s="136"/>
      <c r="F33" s="136"/>
      <c r="G33" s="298"/>
      <c r="H33" s="136"/>
      <c r="I33" s="306"/>
      <c r="J33" s="298"/>
      <c r="K33" s="136"/>
      <c r="L33" s="306"/>
      <c r="M33" s="136">
        <f t="shared" si="0"/>
        <v>0</v>
      </c>
      <c r="N33" s="136" t="e">
        <f t="shared" si="1"/>
        <v>#DIV/0!</v>
      </c>
      <c r="O33" s="146"/>
      <c r="Q33" s="3"/>
      <c r="R33" s="3"/>
      <c r="S33" s="3"/>
      <c r="T33" s="3"/>
    </row>
    <row r="34" spans="1:20" s="296" customFormat="1" ht="14.5" customHeight="1">
      <c r="A34" s="715" t="s">
        <v>849</v>
      </c>
      <c r="B34" s="228"/>
      <c r="C34" s="184"/>
      <c r="D34" s="298"/>
      <c r="E34" s="136"/>
      <c r="F34" s="136"/>
      <c r="G34" s="298"/>
      <c r="H34" s="136"/>
      <c r="I34" s="306"/>
      <c r="J34" s="298"/>
      <c r="K34" s="136"/>
      <c r="L34" s="306"/>
      <c r="M34" s="136">
        <f t="shared" si="0"/>
        <v>0</v>
      </c>
      <c r="N34" s="136" t="e">
        <f t="shared" si="1"/>
        <v>#DIV/0!</v>
      </c>
      <c r="O34" s="146"/>
      <c r="Q34" s="3"/>
      <c r="R34" s="3"/>
      <c r="S34" s="3"/>
      <c r="T34" s="3"/>
    </row>
    <row r="35" spans="1:20" s="296" customFormat="1" ht="14.5" customHeight="1">
      <c r="A35" s="715" t="s">
        <v>850</v>
      </c>
      <c r="B35" s="228"/>
      <c r="C35" s="184"/>
      <c r="D35" s="298"/>
      <c r="E35" s="136"/>
      <c r="F35" s="136"/>
      <c r="G35" s="298"/>
      <c r="H35" s="136"/>
      <c r="I35" s="306"/>
      <c r="J35" s="298"/>
      <c r="K35" s="136"/>
      <c r="L35" s="306"/>
      <c r="M35" s="136">
        <f t="shared" si="0"/>
        <v>0</v>
      </c>
      <c r="N35" s="136" t="e">
        <f t="shared" si="1"/>
        <v>#DIV/0!</v>
      </c>
      <c r="O35" s="146"/>
      <c r="Q35" s="3"/>
      <c r="R35" s="3"/>
      <c r="S35" s="3"/>
      <c r="T35" s="3"/>
    </row>
    <row r="36" spans="1:20" s="296" customFormat="1" ht="14.5" customHeight="1">
      <c r="A36" s="715" t="s">
        <v>851</v>
      </c>
      <c r="B36" s="228"/>
      <c r="C36" s="184"/>
      <c r="D36" s="298"/>
      <c r="E36" s="136"/>
      <c r="F36" s="136"/>
      <c r="G36" s="298"/>
      <c r="H36" s="136"/>
      <c r="I36" s="306"/>
      <c r="J36" s="298"/>
      <c r="K36" s="136"/>
      <c r="L36" s="306"/>
      <c r="M36" s="136">
        <f t="shared" si="0"/>
        <v>0</v>
      </c>
      <c r="N36" s="136" t="e">
        <f t="shared" si="1"/>
        <v>#DIV/0!</v>
      </c>
      <c r="O36" s="146"/>
      <c r="Q36" s="3"/>
      <c r="R36" s="3"/>
      <c r="S36" s="3"/>
      <c r="T36" s="3"/>
    </row>
    <row r="37" spans="1:20" s="296" customFormat="1" ht="14.5" customHeight="1">
      <c r="A37" s="715" t="s">
        <v>852</v>
      </c>
      <c r="B37" s="228"/>
      <c r="C37" s="184"/>
      <c r="D37" s="298"/>
      <c r="E37" s="136"/>
      <c r="F37" s="136"/>
      <c r="G37" s="298"/>
      <c r="H37" s="136"/>
      <c r="I37" s="306"/>
      <c r="J37" s="298"/>
      <c r="K37" s="136"/>
      <c r="L37" s="306"/>
      <c r="M37" s="136">
        <f t="shared" si="0"/>
        <v>0</v>
      </c>
      <c r="N37" s="136" t="e">
        <f t="shared" si="1"/>
        <v>#DIV/0!</v>
      </c>
      <c r="O37" s="146"/>
      <c r="Q37" s="3"/>
      <c r="R37" s="3"/>
      <c r="S37" s="3"/>
      <c r="T37" s="3"/>
    </row>
    <row r="38" spans="1:20" s="296" customFormat="1" ht="14.5" customHeight="1">
      <c r="A38" s="715" t="s">
        <v>853</v>
      </c>
      <c r="B38" s="228"/>
      <c r="C38" s="184"/>
      <c r="D38" s="298"/>
      <c r="E38" s="136"/>
      <c r="F38" s="136"/>
      <c r="G38" s="298"/>
      <c r="H38" s="136"/>
      <c r="I38" s="306"/>
      <c r="J38" s="298"/>
      <c r="K38" s="136"/>
      <c r="L38" s="306"/>
      <c r="M38" s="136">
        <f t="shared" si="0"/>
        <v>0</v>
      </c>
      <c r="N38" s="136" t="e">
        <f t="shared" si="1"/>
        <v>#DIV/0!</v>
      </c>
      <c r="O38" s="146"/>
      <c r="Q38" s="3"/>
      <c r="R38" s="3"/>
      <c r="S38" s="3"/>
      <c r="T38" s="3"/>
    </row>
    <row r="39" spans="1:20" s="296" customFormat="1" ht="14.5" customHeight="1">
      <c r="A39" s="715" t="s">
        <v>854</v>
      </c>
      <c r="B39" s="228"/>
      <c r="C39" s="184"/>
      <c r="D39" s="298"/>
      <c r="E39" s="136"/>
      <c r="F39" s="136"/>
      <c r="G39" s="298"/>
      <c r="H39" s="136"/>
      <c r="I39" s="306"/>
      <c r="J39" s="298"/>
      <c r="K39" s="136"/>
      <c r="L39" s="306"/>
      <c r="M39" s="136">
        <f t="shared" si="0"/>
        <v>0</v>
      </c>
      <c r="N39" s="136" t="e">
        <f t="shared" si="1"/>
        <v>#DIV/0!</v>
      </c>
      <c r="O39" s="146"/>
      <c r="Q39" s="3"/>
      <c r="R39" s="3"/>
      <c r="S39" s="3"/>
      <c r="T39" s="3"/>
    </row>
    <row r="40" spans="1:20" s="296" customFormat="1" ht="14.5" customHeight="1">
      <c r="A40" s="715" t="s">
        <v>855</v>
      </c>
      <c r="B40" s="228"/>
      <c r="C40" s="184"/>
      <c r="D40" s="298"/>
      <c r="E40" s="136"/>
      <c r="F40" s="136"/>
      <c r="G40" s="298"/>
      <c r="H40" s="136"/>
      <c r="I40" s="306"/>
      <c r="J40" s="298"/>
      <c r="K40" s="136"/>
      <c r="L40" s="306"/>
      <c r="M40" s="136">
        <f t="shared" si="0"/>
        <v>0</v>
      </c>
      <c r="N40" s="136" t="e">
        <f t="shared" si="1"/>
        <v>#DIV/0!</v>
      </c>
      <c r="O40" s="146"/>
      <c r="Q40" s="3"/>
      <c r="R40" s="3"/>
      <c r="S40" s="3"/>
      <c r="T40" s="3"/>
    </row>
    <row r="41" spans="1:20" s="296" customFormat="1" ht="14.5" customHeight="1">
      <c r="A41" s="715" t="s">
        <v>856</v>
      </c>
      <c r="B41" s="228"/>
      <c r="C41" s="184"/>
      <c r="D41" s="298"/>
      <c r="E41" s="136"/>
      <c r="F41" s="136"/>
      <c r="G41" s="298"/>
      <c r="H41" s="136"/>
      <c r="I41" s="306"/>
      <c r="J41" s="298"/>
      <c r="K41" s="136"/>
      <c r="L41" s="306"/>
      <c r="M41" s="136">
        <f t="shared" si="0"/>
        <v>0</v>
      </c>
      <c r="N41" s="136" t="e">
        <f t="shared" si="1"/>
        <v>#DIV/0!</v>
      </c>
      <c r="O41" s="146"/>
      <c r="Q41" s="3"/>
      <c r="R41" s="3"/>
      <c r="S41" s="3"/>
      <c r="T41" s="3"/>
    </row>
    <row r="42" spans="1:20" s="296" customFormat="1" ht="14.5" customHeight="1">
      <c r="A42" s="715" t="s">
        <v>857</v>
      </c>
      <c r="B42" s="228"/>
      <c r="C42" s="184"/>
      <c r="D42" s="298"/>
      <c r="E42" s="136"/>
      <c r="F42" s="136"/>
      <c r="G42" s="298"/>
      <c r="H42" s="136"/>
      <c r="I42" s="306"/>
      <c r="J42" s="298"/>
      <c r="K42" s="136"/>
      <c r="L42" s="306"/>
      <c r="M42" s="136">
        <f t="shared" si="0"/>
        <v>0</v>
      </c>
      <c r="N42" s="136" t="e">
        <f t="shared" si="1"/>
        <v>#DIV/0!</v>
      </c>
      <c r="O42" s="146"/>
      <c r="Q42" s="3"/>
      <c r="R42" s="3"/>
      <c r="S42" s="3"/>
      <c r="T42" s="3"/>
    </row>
    <row r="43" spans="1:20" s="296" customFormat="1" ht="14.5" customHeight="1">
      <c r="A43" s="715" t="s">
        <v>858</v>
      </c>
      <c r="B43" s="228"/>
      <c r="C43" s="184"/>
      <c r="D43" s="298"/>
      <c r="E43" s="136"/>
      <c r="F43" s="136"/>
      <c r="G43" s="298"/>
      <c r="H43" s="136"/>
      <c r="I43" s="306"/>
      <c r="J43" s="298"/>
      <c r="K43" s="136"/>
      <c r="L43" s="306"/>
      <c r="M43" s="136">
        <f t="shared" si="0"/>
        <v>0</v>
      </c>
      <c r="N43" s="136" t="e">
        <f t="shared" si="1"/>
        <v>#DIV/0!</v>
      </c>
      <c r="O43" s="146"/>
      <c r="Q43" s="3"/>
      <c r="R43" s="3"/>
      <c r="S43" s="3"/>
      <c r="T43" s="3"/>
    </row>
    <row r="44" spans="1:20" s="296" customFormat="1" ht="14.5" customHeight="1">
      <c r="A44" s="715" t="s">
        <v>859</v>
      </c>
      <c r="B44" s="228"/>
      <c r="C44" s="184"/>
      <c r="D44" s="298"/>
      <c r="E44" s="136"/>
      <c r="F44" s="136"/>
      <c r="G44" s="298"/>
      <c r="H44" s="136"/>
      <c r="I44" s="306"/>
      <c r="J44" s="298"/>
      <c r="K44" s="136"/>
      <c r="L44" s="306"/>
      <c r="M44" s="136">
        <f t="shared" si="0"/>
        <v>0</v>
      </c>
      <c r="N44" s="136" t="e">
        <f t="shared" si="1"/>
        <v>#DIV/0!</v>
      </c>
      <c r="O44" s="146"/>
      <c r="Q44" s="3"/>
      <c r="R44" s="3"/>
      <c r="S44" s="3"/>
      <c r="T44" s="3"/>
    </row>
    <row r="45" spans="1:20" s="296" customFormat="1" ht="14.5" customHeight="1">
      <c r="A45" s="715" t="s">
        <v>860</v>
      </c>
      <c r="B45" s="228"/>
      <c r="C45" s="184"/>
      <c r="D45" s="298"/>
      <c r="E45" s="136"/>
      <c r="F45" s="136"/>
      <c r="G45" s="298"/>
      <c r="H45" s="136"/>
      <c r="I45" s="306"/>
      <c r="J45" s="298"/>
      <c r="K45" s="136"/>
      <c r="L45" s="306"/>
      <c r="M45" s="136">
        <f t="shared" si="0"/>
        <v>0</v>
      </c>
      <c r="N45" s="136" t="e">
        <f t="shared" si="1"/>
        <v>#DIV/0!</v>
      </c>
      <c r="O45" s="146"/>
      <c r="Q45" s="3"/>
      <c r="R45" s="3"/>
      <c r="S45" s="3"/>
      <c r="T45" s="3"/>
    </row>
    <row r="46" spans="1:20" s="296" customFormat="1" ht="14.5" customHeight="1">
      <c r="A46" s="715" t="s">
        <v>861</v>
      </c>
      <c r="B46" s="228"/>
      <c r="C46" s="184"/>
      <c r="D46" s="298"/>
      <c r="E46" s="136"/>
      <c r="F46" s="136"/>
      <c r="G46" s="298"/>
      <c r="H46" s="136"/>
      <c r="I46" s="306"/>
      <c r="J46" s="298"/>
      <c r="K46" s="136"/>
      <c r="L46" s="306"/>
      <c r="M46" s="136">
        <f t="shared" si="0"/>
        <v>0</v>
      </c>
      <c r="N46" s="136" t="e">
        <f t="shared" si="1"/>
        <v>#DIV/0!</v>
      </c>
      <c r="O46" s="146"/>
      <c r="Q46" s="3"/>
      <c r="R46" s="3"/>
      <c r="S46" s="3"/>
      <c r="T46" s="3"/>
    </row>
    <row r="47" spans="1:20" s="296" customFormat="1" ht="14.5" customHeight="1">
      <c r="A47" s="715" t="s">
        <v>862</v>
      </c>
      <c r="B47" s="228"/>
      <c r="C47" s="184"/>
      <c r="D47" s="298"/>
      <c r="E47" s="136"/>
      <c r="F47" s="136"/>
      <c r="G47" s="298"/>
      <c r="H47" s="136"/>
      <c r="I47" s="306"/>
      <c r="J47" s="298"/>
      <c r="K47" s="136"/>
      <c r="L47" s="306"/>
      <c r="M47" s="136">
        <f t="shared" si="0"/>
        <v>0</v>
      </c>
      <c r="N47" s="136" t="e">
        <f t="shared" si="1"/>
        <v>#DIV/0!</v>
      </c>
      <c r="O47" s="146"/>
      <c r="Q47" s="3"/>
      <c r="R47" s="3"/>
      <c r="S47" s="3"/>
      <c r="T47" s="3"/>
    </row>
    <row r="48" spans="1:20" s="296" customFormat="1" ht="14.5" customHeight="1">
      <c r="A48" s="715" t="s">
        <v>863</v>
      </c>
      <c r="B48" s="228"/>
      <c r="C48" s="184"/>
      <c r="D48" s="298"/>
      <c r="E48" s="136"/>
      <c r="F48" s="136"/>
      <c r="G48" s="298"/>
      <c r="H48" s="136"/>
      <c r="I48" s="306"/>
      <c r="J48" s="298"/>
      <c r="K48" s="136"/>
      <c r="L48" s="306"/>
      <c r="M48" s="136">
        <f t="shared" si="0"/>
        <v>0</v>
      </c>
      <c r="N48" s="136" t="e">
        <f t="shared" si="1"/>
        <v>#DIV/0!</v>
      </c>
      <c r="O48" s="146"/>
      <c r="Q48" s="3"/>
      <c r="R48" s="3"/>
      <c r="S48" s="3"/>
      <c r="T48" s="3"/>
    </row>
    <row r="49" spans="1:20" s="296" customFormat="1" ht="14.5" customHeight="1">
      <c r="A49" s="715" t="s">
        <v>864</v>
      </c>
      <c r="B49" s="228"/>
      <c r="C49" s="184"/>
      <c r="D49" s="298"/>
      <c r="E49" s="136"/>
      <c r="F49" s="136"/>
      <c r="G49" s="298"/>
      <c r="H49" s="136"/>
      <c r="I49" s="306"/>
      <c r="J49" s="298"/>
      <c r="K49" s="136"/>
      <c r="L49" s="306"/>
      <c r="M49" s="136">
        <f t="shared" si="0"/>
        <v>0</v>
      </c>
      <c r="N49" s="136" t="e">
        <f t="shared" si="1"/>
        <v>#DIV/0!</v>
      </c>
      <c r="O49" s="146"/>
      <c r="Q49" s="3"/>
      <c r="R49" s="3"/>
      <c r="S49" s="3"/>
      <c r="T49" s="3"/>
    </row>
    <row r="50" spans="1:20" s="296" customFormat="1" ht="14.5" customHeight="1">
      <c r="A50" s="715" t="s">
        <v>865</v>
      </c>
      <c r="B50" s="228"/>
      <c r="C50" s="184"/>
      <c r="D50" s="298"/>
      <c r="E50" s="136"/>
      <c r="F50" s="136"/>
      <c r="G50" s="298"/>
      <c r="H50" s="136"/>
      <c r="I50" s="306"/>
      <c r="J50" s="298"/>
      <c r="K50" s="136"/>
      <c r="L50" s="306"/>
      <c r="M50" s="136">
        <f t="shared" si="0"/>
        <v>0</v>
      </c>
      <c r="N50" s="136" t="e">
        <f t="shared" si="1"/>
        <v>#DIV/0!</v>
      </c>
      <c r="O50" s="146"/>
      <c r="Q50" s="3"/>
      <c r="R50" s="3"/>
      <c r="S50" s="3"/>
      <c r="T50" s="3"/>
    </row>
    <row r="51" spans="1:20" s="296" customFormat="1" ht="14.5" customHeight="1">
      <c r="A51" s="715" t="s">
        <v>866</v>
      </c>
      <c r="B51" s="228"/>
      <c r="C51" s="184"/>
      <c r="D51" s="298"/>
      <c r="E51" s="136"/>
      <c r="F51" s="136"/>
      <c r="G51" s="298"/>
      <c r="H51" s="136"/>
      <c r="I51" s="306"/>
      <c r="J51" s="298"/>
      <c r="K51" s="136"/>
      <c r="L51" s="306"/>
      <c r="M51" s="136">
        <f t="shared" si="0"/>
        <v>0</v>
      </c>
      <c r="N51" s="136" t="e">
        <f t="shared" si="1"/>
        <v>#DIV/0!</v>
      </c>
      <c r="O51" s="146"/>
      <c r="Q51" s="3"/>
      <c r="R51" s="3"/>
      <c r="S51" s="3"/>
      <c r="T51" s="3"/>
    </row>
    <row r="52" spans="1:20" s="296" customFormat="1" ht="14.5" customHeight="1">
      <c r="A52" s="715" t="s">
        <v>867</v>
      </c>
      <c r="B52" s="228"/>
      <c r="C52" s="184"/>
      <c r="D52" s="298"/>
      <c r="E52" s="136"/>
      <c r="F52" s="136"/>
      <c r="G52" s="298"/>
      <c r="H52" s="136"/>
      <c r="I52" s="306"/>
      <c r="J52" s="298"/>
      <c r="K52" s="136"/>
      <c r="L52" s="306"/>
      <c r="M52" s="136">
        <f t="shared" si="0"/>
        <v>0</v>
      </c>
      <c r="N52" s="136" t="e">
        <f t="shared" si="1"/>
        <v>#DIV/0!</v>
      </c>
      <c r="O52" s="146"/>
      <c r="Q52" s="3"/>
      <c r="R52" s="3"/>
      <c r="S52" s="3"/>
      <c r="T52" s="3"/>
    </row>
    <row r="53" spans="1:20" s="296" customFormat="1" ht="14.5" customHeight="1">
      <c r="A53" s="715" t="s">
        <v>868</v>
      </c>
      <c r="B53" s="228"/>
      <c r="C53" s="184"/>
      <c r="D53" s="298"/>
      <c r="E53" s="136"/>
      <c r="F53" s="136"/>
      <c r="G53" s="298"/>
      <c r="H53" s="136"/>
      <c r="I53" s="306"/>
      <c r="J53" s="298"/>
      <c r="K53" s="136"/>
      <c r="L53" s="306"/>
      <c r="M53" s="136">
        <f t="shared" si="0"/>
        <v>0</v>
      </c>
      <c r="N53" s="136" t="e">
        <f t="shared" si="1"/>
        <v>#DIV/0!</v>
      </c>
      <c r="O53" s="146"/>
      <c r="Q53" s="3"/>
      <c r="R53" s="3"/>
      <c r="S53" s="3"/>
      <c r="T53" s="3"/>
    </row>
    <row r="54" spans="1:20" s="296" customFormat="1" ht="14.5" customHeight="1">
      <c r="A54" s="715" t="s">
        <v>869</v>
      </c>
      <c r="B54" s="228"/>
      <c r="C54" s="184"/>
      <c r="D54" s="298"/>
      <c r="E54" s="136"/>
      <c r="F54" s="136"/>
      <c r="G54" s="298"/>
      <c r="H54" s="136"/>
      <c r="I54" s="306"/>
      <c r="J54" s="298"/>
      <c r="K54" s="136"/>
      <c r="L54" s="306"/>
      <c r="M54" s="136">
        <f t="shared" si="0"/>
        <v>0</v>
      </c>
      <c r="N54" s="136" t="e">
        <f t="shared" si="1"/>
        <v>#DIV/0!</v>
      </c>
      <c r="O54" s="146"/>
      <c r="Q54" s="3"/>
      <c r="R54" s="3"/>
      <c r="S54" s="3"/>
      <c r="T54" s="3"/>
    </row>
    <row r="55" spans="1:20" s="296" customFormat="1" ht="14.5" customHeight="1">
      <c r="A55" s="715" t="s">
        <v>870</v>
      </c>
      <c r="B55" s="228"/>
      <c r="C55" s="184"/>
      <c r="D55" s="298"/>
      <c r="E55" s="136"/>
      <c r="F55" s="136"/>
      <c r="G55" s="298"/>
      <c r="H55" s="136"/>
      <c r="I55" s="306"/>
      <c r="J55" s="298"/>
      <c r="K55" s="136"/>
      <c r="L55" s="306"/>
      <c r="M55" s="136">
        <f t="shared" si="0"/>
        <v>0</v>
      </c>
      <c r="N55" s="136" t="e">
        <f t="shared" si="1"/>
        <v>#DIV/0!</v>
      </c>
      <c r="O55" s="146"/>
      <c r="Q55" s="3"/>
      <c r="R55" s="3"/>
      <c r="S55" s="3"/>
      <c r="T55" s="3"/>
    </row>
    <row r="56" spans="1:20" s="296" customFormat="1" ht="14.5" customHeight="1">
      <c r="A56" s="715" t="s">
        <v>871</v>
      </c>
      <c r="B56" s="228"/>
      <c r="C56" s="184"/>
      <c r="D56" s="298"/>
      <c r="E56" s="136"/>
      <c r="F56" s="136"/>
      <c r="G56" s="298"/>
      <c r="H56" s="136"/>
      <c r="I56" s="306"/>
      <c r="J56" s="298"/>
      <c r="K56" s="136"/>
      <c r="L56" s="306"/>
      <c r="M56" s="136">
        <f t="shared" si="0"/>
        <v>0</v>
      </c>
      <c r="N56" s="136" t="e">
        <f t="shared" si="1"/>
        <v>#DIV/0!</v>
      </c>
      <c r="O56" s="146"/>
      <c r="Q56" s="3"/>
      <c r="R56" s="3"/>
      <c r="S56" s="3"/>
      <c r="T56" s="3"/>
    </row>
    <row r="57" spans="1:20" s="296" customFormat="1" ht="14.5" customHeight="1">
      <c r="A57" s="715" t="s">
        <v>872</v>
      </c>
      <c r="B57" s="228"/>
      <c r="C57" s="184"/>
      <c r="D57" s="298"/>
      <c r="E57" s="136"/>
      <c r="F57" s="136"/>
      <c r="G57" s="298"/>
      <c r="H57" s="136"/>
      <c r="I57" s="306"/>
      <c r="J57" s="298"/>
      <c r="K57" s="136"/>
      <c r="L57" s="306"/>
      <c r="M57" s="136">
        <f t="shared" si="0"/>
        <v>0</v>
      </c>
      <c r="N57" s="136" t="e">
        <f t="shared" si="1"/>
        <v>#DIV/0!</v>
      </c>
      <c r="O57" s="146"/>
      <c r="Q57" s="3"/>
      <c r="R57" s="3"/>
      <c r="S57" s="3"/>
      <c r="T57" s="3"/>
    </row>
    <row r="58" spans="1:20" s="296" customFormat="1" ht="14.5" customHeight="1">
      <c r="A58" s="715" t="s">
        <v>873</v>
      </c>
      <c r="B58" s="228"/>
      <c r="C58" s="184"/>
      <c r="D58" s="298"/>
      <c r="E58" s="136"/>
      <c r="F58" s="136"/>
      <c r="G58" s="298"/>
      <c r="H58" s="136"/>
      <c r="I58" s="306"/>
      <c r="J58" s="298"/>
      <c r="K58" s="136"/>
      <c r="L58" s="306"/>
      <c r="M58" s="136">
        <f t="shared" si="0"/>
        <v>0</v>
      </c>
      <c r="N58" s="136" t="e">
        <f t="shared" si="1"/>
        <v>#DIV/0!</v>
      </c>
      <c r="O58" s="146"/>
      <c r="Q58" s="3"/>
      <c r="R58" s="3"/>
      <c r="S58" s="3"/>
      <c r="T58" s="3"/>
    </row>
    <row r="59" spans="1:20" s="296" customFormat="1" ht="14.5" customHeight="1">
      <c r="A59" s="715" t="s">
        <v>874</v>
      </c>
      <c r="B59" s="228"/>
      <c r="C59" s="184"/>
      <c r="D59" s="298"/>
      <c r="E59" s="136"/>
      <c r="F59" s="136"/>
      <c r="G59" s="298"/>
      <c r="H59" s="136"/>
      <c r="I59" s="306"/>
      <c r="J59" s="298"/>
      <c r="K59" s="136"/>
      <c r="L59" s="306"/>
      <c r="M59" s="136">
        <f t="shared" si="0"/>
        <v>0</v>
      </c>
      <c r="N59" s="136" t="e">
        <f t="shared" si="1"/>
        <v>#DIV/0!</v>
      </c>
      <c r="O59" s="146"/>
      <c r="Q59" s="3"/>
      <c r="R59" s="3"/>
      <c r="S59" s="3"/>
      <c r="T59" s="3"/>
    </row>
    <row r="60" spans="1:20" s="296" customFormat="1" ht="14.5" customHeight="1">
      <c r="A60" s="715" t="s">
        <v>875</v>
      </c>
      <c r="B60" s="228"/>
      <c r="C60" s="184"/>
      <c r="D60" s="298"/>
      <c r="E60" s="136"/>
      <c r="F60" s="136"/>
      <c r="G60" s="298"/>
      <c r="H60" s="136"/>
      <c r="I60" s="306"/>
      <c r="J60" s="298"/>
      <c r="K60" s="136"/>
      <c r="L60" s="306"/>
      <c r="M60" s="136">
        <f t="shared" si="0"/>
        <v>0</v>
      </c>
      <c r="N60" s="136" t="e">
        <f t="shared" si="1"/>
        <v>#DIV/0!</v>
      </c>
      <c r="O60" s="146"/>
      <c r="Q60" s="3"/>
      <c r="R60" s="3"/>
      <c r="S60" s="3"/>
      <c r="T60" s="3"/>
    </row>
    <row r="61" spans="1:20" s="296" customFormat="1" ht="14.5" customHeight="1">
      <c r="A61" s="715" t="s">
        <v>876</v>
      </c>
      <c r="B61" s="228"/>
      <c r="C61" s="184"/>
      <c r="D61" s="298"/>
      <c r="E61" s="136"/>
      <c r="F61" s="136"/>
      <c r="G61" s="298"/>
      <c r="H61" s="136"/>
      <c r="I61" s="306"/>
      <c r="J61" s="298"/>
      <c r="K61" s="136"/>
      <c r="L61" s="306"/>
      <c r="M61" s="136">
        <f t="shared" si="0"/>
        <v>0</v>
      </c>
      <c r="N61" s="136" t="e">
        <f t="shared" si="1"/>
        <v>#DIV/0!</v>
      </c>
      <c r="O61" s="146"/>
      <c r="Q61" s="3"/>
      <c r="R61" s="3"/>
      <c r="S61" s="3"/>
      <c r="T61" s="3"/>
    </row>
    <row r="62" spans="1:20" s="296" customFormat="1" ht="14.5" customHeight="1">
      <c r="A62" s="715" t="s">
        <v>877</v>
      </c>
      <c r="B62" s="228"/>
      <c r="C62" s="184"/>
      <c r="D62" s="298"/>
      <c r="E62" s="136"/>
      <c r="F62" s="136"/>
      <c r="G62" s="298"/>
      <c r="H62" s="136"/>
      <c r="I62" s="306"/>
      <c r="J62" s="298"/>
      <c r="K62" s="136"/>
      <c r="L62" s="306"/>
      <c r="M62" s="136">
        <f t="shared" si="0"/>
        <v>0</v>
      </c>
      <c r="N62" s="136" t="e">
        <f t="shared" si="1"/>
        <v>#DIV/0!</v>
      </c>
      <c r="O62" s="146"/>
      <c r="Q62" s="3"/>
      <c r="R62" s="3"/>
      <c r="S62" s="3"/>
      <c r="T62" s="3"/>
    </row>
    <row r="63" spans="1:20" s="296" customFormat="1" ht="14.5" customHeight="1">
      <c r="A63" s="715" t="s">
        <v>878</v>
      </c>
      <c r="B63" s="228"/>
      <c r="C63" s="184"/>
      <c r="D63" s="298"/>
      <c r="E63" s="136"/>
      <c r="F63" s="136"/>
      <c r="G63" s="298"/>
      <c r="H63" s="136"/>
      <c r="I63" s="306"/>
      <c r="J63" s="298"/>
      <c r="K63" s="136"/>
      <c r="L63" s="306"/>
      <c r="M63" s="136">
        <f t="shared" si="0"/>
        <v>0</v>
      </c>
      <c r="N63" s="136" t="e">
        <f t="shared" si="1"/>
        <v>#DIV/0!</v>
      </c>
      <c r="O63" s="146"/>
      <c r="Q63" s="3"/>
      <c r="R63" s="3"/>
      <c r="S63" s="3"/>
      <c r="T63" s="3"/>
    </row>
    <row r="64" spans="1:20" s="296" customFormat="1" ht="14.5" customHeight="1">
      <c r="A64" s="715" t="s">
        <v>879</v>
      </c>
      <c r="B64" s="228"/>
      <c r="C64" s="184"/>
      <c r="D64" s="298"/>
      <c r="E64" s="136"/>
      <c r="F64" s="136"/>
      <c r="G64" s="298"/>
      <c r="H64" s="136"/>
      <c r="I64" s="306"/>
      <c r="J64" s="298"/>
      <c r="K64" s="136"/>
      <c r="L64" s="306"/>
      <c r="M64" s="136">
        <f t="shared" si="0"/>
        <v>0</v>
      </c>
      <c r="N64" s="136" t="e">
        <f t="shared" si="1"/>
        <v>#DIV/0!</v>
      </c>
      <c r="O64" s="146"/>
      <c r="Q64" s="3"/>
      <c r="R64" s="3"/>
      <c r="S64" s="3"/>
      <c r="T64" s="3"/>
    </row>
    <row r="65" spans="1:20" s="296" customFormat="1" ht="14.5" customHeight="1">
      <c r="A65" s="715" t="s">
        <v>880</v>
      </c>
      <c r="B65" s="228"/>
      <c r="C65" s="184"/>
      <c r="D65" s="298"/>
      <c r="E65" s="136"/>
      <c r="F65" s="136"/>
      <c r="G65" s="298"/>
      <c r="H65" s="136"/>
      <c r="I65" s="306"/>
      <c r="J65" s="298"/>
      <c r="K65" s="136"/>
      <c r="L65" s="306"/>
      <c r="M65" s="136">
        <f t="shared" si="0"/>
        <v>0</v>
      </c>
      <c r="N65" s="136" t="e">
        <f t="shared" si="1"/>
        <v>#DIV/0!</v>
      </c>
      <c r="O65" s="146"/>
      <c r="Q65" s="3"/>
      <c r="R65" s="3"/>
      <c r="S65" s="3"/>
      <c r="T65" s="3"/>
    </row>
    <row r="66" spans="1:20" s="296" customFormat="1" ht="14.5" customHeight="1">
      <c r="A66" s="715" t="s">
        <v>881</v>
      </c>
      <c r="B66" s="228"/>
      <c r="C66" s="184"/>
      <c r="D66" s="298"/>
      <c r="E66" s="136"/>
      <c r="F66" s="136"/>
      <c r="G66" s="298"/>
      <c r="H66" s="136"/>
      <c r="I66" s="306"/>
      <c r="J66" s="298"/>
      <c r="K66" s="136"/>
      <c r="L66" s="306"/>
      <c r="M66" s="136">
        <f t="shared" si="0"/>
        <v>0</v>
      </c>
      <c r="N66" s="136" t="e">
        <f t="shared" si="1"/>
        <v>#DIV/0!</v>
      </c>
      <c r="O66" s="146"/>
      <c r="Q66" s="3"/>
      <c r="R66" s="3"/>
      <c r="S66" s="3"/>
      <c r="T66" s="3"/>
    </row>
    <row r="67" spans="1:20" s="296" customFormat="1" ht="14.5" customHeight="1">
      <c r="A67" s="715" t="s">
        <v>882</v>
      </c>
      <c r="B67" s="228"/>
      <c r="C67" s="184"/>
      <c r="D67" s="298"/>
      <c r="E67" s="136"/>
      <c r="F67" s="136"/>
      <c r="G67" s="298"/>
      <c r="H67" s="136"/>
      <c r="I67" s="306"/>
      <c r="J67" s="298"/>
      <c r="K67" s="136"/>
      <c r="L67" s="306"/>
      <c r="M67" s="136">
        <f t="shared" si="0"/>
        <v>0</v>
      </c>
      <c r="N67" s="136" t="e">
        <f t="shared" si="1"/>
        <v>#DIV/0!</v>
      </c>
      <c r="O67" s="146"/>
      <c r="Q67" s="3"/>
      <c r="R67" s="3"/>
      <c r="S67" s="3"/>
      <c r="T67" s="3"/>
    </row>
    <row r="68" spans="1:20" s="296" customFormat="1" ht="14.5" customHeight="1">
      <c r="A68" s="715" t="s">
        <v>883</v>
      </c>
      <c r="B68" s="228"/>
      <c r="C68" s="184"/>
      <c r="D68" s="298"/>
      <c r="E68" s="136"/>
      <c r="F68" s="136"/>
      <c r="G68" s="298"/>
      <c r="H68" s="136"/>
      <c r="I68" s="306"/>
      <c r="J68" s="298"/>
      <c r="K68" s="136"/>
      <c r="L68" s="306"/>
      <c r="M68" s="136">
        <f t="shared" si="0"/>
        <v>0</v>
      </c>
      <c r="N68" s="136" t="e">
        <f t="shared" si="1"/>
        <v>#DIV/0!</v>
      </c>
      <c r="O68" s="146"/>
      <c r="Q68" s="3"/>
      <c r="R68" s="3"/>
      <c r="S68" s="3"/>
      <c r="T68" s="3"/>
    </row>
    <row r="69" spans="1:20" s="296" customFormat="1" ht="14.5" customHeight="1">
      <c r="A69" s="715" t="s">
        <v>884</v>
      </c>
      <c r="B69" s="228"/>
      <c r="C69" s="184"/>
      <c r="D69" s="298"/>
      <c r="E69" s="136"/>
      <c r="F69" s="136"/>
      <c r="G69" s="298"/>
      <c r="H69" s="136"/>
      <c r="I69" s="306"/>
      <c r="J69" s="298"/>
      <c r="K69" s="136"/>
      <c r="L69" s="306"/>
      <c r="M69" s="136">
        <f t="shared" si="0"/>
        <v>0</v>
      </c>
      <c r="N69" s="136" t="e">
        <f t="shared" si="1"/>
        <v>#DIV/0!</v>
      </c>
      <c r="O69" s="146"/>
      <c r="Q69" s="3"/>
      <c r="R69" s="3"/>
      <c r="S69" s="3"/>
      <c r="T69" s="3"/>
    </row>
    <row r="70" spans="1:20" s="296" customFormat="1" ht="14.5" customHeight="1">
      <c r="A70" s="715" t="s">
        <v>885</v>
      </c>
      <c r="B70" s="228"/>
      <c r="C70" s="184"/>
      <c r="D70" s="298"/>
      <c r="E70" s="136"/>
      <c r="F70" s="136"/>
      <c r="G70" s="298"/>
      <c r="H70" s="136"/>
      <c r="I70" s="306"/>
      <c r="J70" s="298"/>
      <c r="K70" s="136"/>
      <c r="L70" s="306"/>
      <c r="M70" s="136">
        <f t="shared" si="0"/>
        <v>0</v>
      </c>
      <c r="N70" s="136" t="e">
        <f t="shared" si="1"/>
        <v>#DIV/0!</v>
      </c>
      <c r="O70" s="146"/>
      <c r="Q70" s="3"/>
      <c r="R70" s="3"/>
      <c r="S70" s="3"/>
      <c r="T70" s="3"/>
    </row>
    <row r="71" spans="1:20" s="296" customFormat="1" ht="14.5" customHeight="1">
      <c r="A71" s="715" t="s">
        <v>886</v>
      </c>
      <c r="B71" s="228"/>
      <c r="C71" s="184"/>
      <c r="D71" s="298"/>
      <c r="E71" s="136"/>
      <c r="F71" s="136"/>
      <c r="G71" s="298"/>
      <c r="H71" s="136"/>
      <c r="I71" s="306"/>
      <c r="J71" s="298"/>
      <c r="K71" s="136"/>
      <c r="L71" s="306"/>
      <c r="M71" s="136">
        <f t="shared" si="0"/>
        <v>0</v>
      </c>
      <c r="N71" s="136" t="e">
        <f t="shared" si="1"/>
        <v>#DIV/0!</v>
      </c>
      <c r="O71" s="146"/>
      <c r="Q71" s="3"/>
      <c r="R71" s="3"/>
      <c r="S71" s="3"/>
      <c r="T71" s="3"/>
    </row>
    <row r="72" spans="1:20" s="296" customFormat="1" ht="14.5" customHeight="1">
      <c r="A72" s="715" t="s">
        <v>887</v>
      </c>
      <c r="B72" s="228"/>
      <c r="C72" s="184"/>
      <c r="D72" s="298"/>
      <c r="E72" s="136"/>
      <c r="F72" s="136"/>
      <c r="G72" s="298"/>
      <c r="H72" s="136"/>
      <c r="I72" s="306"/>
      <c r="J72" s="298"/>
      <c r="K72" s="136"/>
      <c r="L72" s="306"/>
      <c r="M72" s="136">
        <f t="shared" si="0"/>
        <v>0</v>
      </c>
      <c r="N72" s="136" t="e">
        <f t="shared" si="1"/>
        <v>#DIV/0!</v>
      </c>
      <c r="O72" s="146"/>
      <c r="Q72" s="3"/>
      <c r="R72" s="3"/>
      <c r="S72" s="3"/>
      <c r="T72" s="3"/>
    </row>
    <row r="73" spans="1:20" s="296" customFormat="1" ht="14.5" customHeight="1">
      <c r="A73" s="715" t="s">
        <v>888</v>
      </c>
      <c r="B73" s="228"/>
      <c r="C73" s="184"/>
      <c r="D73" s="298"/>
      <c r="E73" s="136"/>
      <c r="F73" s="136"/>
      <c r="G73" s="298"/>
      <c r="H73" s="136"/>
      <c r="I73" s="306"/>
      <c r="J73" s="298"/>
      <c r="K73" s="136"/>
      <c r="L73" s="306"/>
      <c r="M73" s="136">
        <f t="shared" ref="M73:M101" si="2">L73-I73</f>
        <v>0</v>
      </c>
      <c r="N73" s="136" t="e">
        <f t="shared" ref="N73:N98" si="3">M73/I73*100</f>
        <v>#DIV/0!</v>
      </c>
      <c r="O73" s="146"/>
      <c r="Q73" s="3"/>
      <c r="R73" s="3"/>
      <c r="S73" s="3"/>
      <c r="T73" s="3"/>
    </row>
    <row r="74" spans="1:20" s="296" customFormat="1" ht="14.5" customHeight="1">
      <c r="A74" s="715" t="s">
        <v>889</v>
      </c>
      <c r="B74" s="228"/>
      <c r="C74" s="184"/>
      <c r="D74" s="298"/>
      <c r="E74" s="136"/>
      <c r="F74" s="136"/>
      <c r="G74" s="298"/>
      <c r="H74" s="136"/>
      <c r="I74" s="306"/>
      <c r="J74" s="298"/>
      <c r="K74" s="136"/>
      <c r="L74" s="306"/>
      <c r="M74" s="136">
        <f t="shared" si="2"/>
        <v>0</v>
      </c>
      <c r="N74" s="136" t="e">
        <f t="shared" si="3"/>
        <v>#DIV/0!</v>
      </c>
      <c r="O74" s="146"/>
      <c r="Q74" s="3"/>
      <c r="R74" s="3"/>
      <c r="S74" s="3"/>
      <c r="T74" s="3"/>
    </row>
    <row r="75" spans="1:20" s="296" customFormat="1" ht="14.5" customHeight="1">
      <c r="A75" s="715" t="s">
        <v>890</v>
      </c>
      <c r="B75" s="228"/>
      <c r="C75" s="184"/>
      <c r="D75" s="298"/>
      <c r="E75" s="136"/>
      <c r="F75" s="136"/>
      <c r="G75" s="298"/>
      <c r="H75" s="136"/>
      <c r="I75" s="306"/>
      <c r="J75" s="298"/>
      <c r="K75" s="136"/>
      <c r="L75" s="306"/>
      <c r="M75" s="136">
        <f t="shared" si="2"/>
        <v>0</v>
      </c>
      <c r="N75" s="136" t="e">
        <f t="shared" si="3"/>
        <v>#DIV/0!</v>
      </c>
      <c r="O75" s="146"/>
      <c r="Q75" s="3"/>
      <c r="R75" s="3"/>
      <c r="S75" s="3"/>
      <c r="T75" s="3"/>
    </row>
    <row r="76" spans="1:20" s="296" customFormat="1" ht="14.5" customHeight="1">
      <c r="A76" s="715" t="s">
        <v>891</v>
      </c>
      <c r="B76" s="228"/>
      <c r="C76" s="184"/>
      <c r="D76" s="298"/>
      <c r="E76" s="136"/>
      <c r="F76" s="136"/>
      <c r="G76" s="298"/>
      <c r="H76" s="136"/>
      <c r="I76" s="306"/>
      <c r="J76" s="298"/>
      <c r="K76" s="136"/>
      <c r="L76" s="306"/>
      <c r="M76" s="136">
        <f t="shared" si="2"/>
        <v>0</v>
      </c>
      <c r="N76" s="136" t="e">
        <f t="shared" si="3"/>
        <v>#DIV/0!</v>
      </c>
      <c r="O76" s="146"/>
      <c r="Q76" s="3"/>
      <c r="R76" s="3"/>
      <c r="S76" s="3"/>
      <c r="T76" s="3"/>
    </row>
    <row r="77" spans="1:20" s="296" customFormat="1" ht="14.5" customHeight="1">
      <c r="A77" s="715" t="s">
        <v>892</v>
      </c>
      <c r="B77" s="228"/>
      <c r="C77" s="184"/>
      <c r="D77" s="298"/>
      <c r="E77" s="136"/>
      <c r="F77" s="136"/>
      <c r="G77" s="298"/>
      <c r="H77" s="136"/>
      <c r="I77" s="306"/>
      <c r="J77" s="298"/>
      <c r="K77" s="136"/>
      <c r="L77" s="306"/>
      <c r="M77" s="136">
        <f t="shared" si="2"/>
        <v>0</v>
      </c>
      <c r="N77" s="136" t="e">
        <f t="shared" si="3"/>
        <v>#DIV/0!</v>
      </c>
      <c r="O77" s="146"/>
      <c r="Q77" s="3"/>
      <c r="R77" s="3"/>
      <c r="S77" s="3"/>
      <c r="T77" s="3"/>
    </row>
    <row r="78" spans="1:20" s="296" customFormat="1" ht="14.5" customHeight="1">
      <c r="A78" s="715" t="s">
        <v>893</v>
      </c>
      <c r="B78" s="228"/>
      <c r="C78" s="184"/>
      <c r="D78" s="298"/>
      <c r="E78" s="136"/>
      <c r="F78" s="136"/>
      <c r="G78" s="298"/>
      <c r="H78" s="136"/>
      <c r="I78" s="306"/>
      <c r="J78" s="298"/>
      <c r="K78" s="136"/>
      <c r="L78" s="306"/>
      <c r="M78" s="136">
        <f t="shared" si="2"/>
        <v>0</v>
      </c>
      <c r="N78" s="136" t="e">
        <f t="shared" si="3"/>
        <v>#DIV/0!</v>
      </c>
      <c r="O78" s="146"/>
      <c r="Q78" s="3"/>
      <c r="R78" s="3"/>
      <c r="S78" s="3"/>
      <c r="T78" s="3"/>
    </row>
    <row r="79" spans="1:20" s="296" customFormat="1" ht="14.5" customHeight="1">
      <c r="A79" s="715" t="s">
        <v>894</v>
      </c>
      <c r="B79" s="228"/>
      <c r="C79" s="184"/>
      <c r="D79" s="298"/>
      <c r="E79" s="136"/>
      <c r="F79" s="136"/>
      <c r="G79" s="298"/>
      <c r="H79" s="136"/>
      <c r="I79" s="306"/>
      <c r="J79" s="298"/>
      <c r="K79" s="136"/>
      <c r="L79" s="306"/>
      <c r="M79" s="136">
        <f t="shared" si="2"/>
        <v>0</v>
      </c>
      <c r="N79" s="136" t="e">
        <f t="shared" si="3"/>
        <v>#DIV/0!</v>
      </c>
      <c r="O79" s="146"/>
      <c r="Q79" s="3"/>
      <c r="R79" s="3"/>
      <c r="S79" s="3"/>
      <c r="T79" s="3"/>
    </row>
    <row r="80" spans="1:20" s="296" customFormat="1" ht="14.5" customHeight="1">
      <c r="A80" s="715" t="s">
        <v>895</v>
      </c>
      <c r="B80" s="228"/>
      <c r="C80" s="184"/>
      <c r="D80" s="298"/>
      <c r="E80" s="136"/>
      <c r="F80" s="136"/>
      <c r="G80" s="298"/>
      <c r="H80" s="136"/>
      <c r="I80" s="306"/>
      <c r="J80" s="298"/>
      <c r="K80" s="136"/>
      <c r="L80" s="306"/>
      <c r="M80" s="136">
        <f t="shared" si="2"/>
        <v>0</v>
      </c>
      <c r="N80" s="136" t="e">
        <f t="shared" si="3"/>
        <v>#DIV/0!</v>
      </c>
      <c r="O80" s="146"/>
      <c r="Q80" s="3"/>
      <c r="R80" s="3"/>
      <c r="S80" s="3"/>
      <c r="T80" s="3"/>
    </row>
    <row r="81" spans="1:20" s="296" customFormat="1" ht="14.5" customHeight="1">
      <c r="A81" s="715" t="s">
        <v>896</v>
      </c>
      <c r="B81" s="228"/>
      <c r="C81" s="184"/>
      <c r="D81" s="298"/>
      <c r="E81" s="136"/>
      <c r="F81" s="136"/>
      <c r="G81" s="298"/>
      <c r="H81" s="136"/>
      <c r="I81" s="306"/>
      <c r="J81" s="298"/>
      <c r="K81" s="136"/>
      <c r="L81" s="306"/>
      <c r="M81" s="136">
        <f t="shared" si="2"/>
        <v>0</v>
      </c>
      <c r="N81" s="136" t="e">
        <f t="shared" si="3"/>
        <v>#DIV/0!</v>
      </c>
      <c r="O81" s="146"/>
      <c r="Q81" s="3"/>
      <c r="R81" s="3"/>
      <c r="S81" s="3"/>
      <c r="T81" s="3"/>
    </row>
    <row r="82" spans="1:20" s="296" customFormat="1" ht="14.5" customHeight="1">
      <c r="A82" s="715" t="s">
        <v>897</v>
      </c>
      <c r="B82" s="228"/>
      <c r="C82" s="184"/>
      <c r="D82" s="298"/>
      <c r="E82" s="136"/>
      <c r="F82" s="136"/>
      <c r="G82" s="298"/>
      <c r="H82" s="136"/>
      <c r="I82" s="306"/>
      <c r="J82" s="298"/>
      <c r="K82" s="136"/>
      <c r="L82" s="306"/>
      <c r="M82" s="136">
        <f t="shared" si="2"/>
        <v>0</v>
      </c>
      <c r="N82" s="136" t="e">
        <f t="shared" si="3"/>
        <v>#DIV/0!</v>
      </c>
      <c r="O82" s="146"/>
      <c r="Q82" s="3"/>
      <c r="R82" s="3"/>
      <c r="S82" s="3"/>
      <c r="T82" s="3"/>
    </row>
    <row r="83" spans="1:20" s="296" customFormat="1" ht="14.5" customHeight="1">
      <c r="A83" s="715" t="s">
        <v>898</v>
      </c>
      <c r="B83" s="228"/>
      <c r="C83" s="184"/>
      <c r="D83" s="298"/>
      <c r="E83" s="136"/>
      <c r="F83" s="136"/>
      <c r="G83" s="298"/>
      <c r="H83" s="136"/>
      <c r="I83" s="306"/>
      <c r="J83" s="298"/>
      <c r="K83" s="136"/>
      <c r="L83" s="306"/>
      <c r="M83" s="136">
        <f t="shared" si="2"/>
        <v>0</v>
      </c>
      <c r="N83" s="136" t="e">
        <f t="shared" si="3"/>
        <v>#DIV/0!</v>
      </c>
      <c r="O83" s="146"/>
      <c r="Q83" s="3"/>
      <c r="R83" s="3"/>
      <c r="S83" s="3"/>
      <c r="T83" s="3"/>
    </row>
    <row r="84" spans="1:20" s="296" customFormat="1" ht="14.5" customHeight="1">
      <c r="A84" s="715" t="s">
        <v>899</v>
      </c>
      <c r="B84" s="228"/>
      <c r="C84" s="184"/>
      <c r="D84" s="298"/>
      <c r="E84" s="136"/>
      <c r="F84" s="136"/>
      <c r="G84" s="298"/>
      <c r="H84" s="136"/>
      <c r="I84" s="306"/>
      <c r="J84" s="298"/>
      <c r="K84" s="136"/>
      <c r="L84" s="306"/>
      <c r="M84" s="136">
        <f t="shared" si="2"/>
        <v>0</v>
      </c>
      <c r="N84" s="136" t="e">
        <f t="shared" si="3"/>
        <v>#DIV/0!</v>
      </c>
      <c r="O84" s="146"/>
      <c r="Q84" s="3"/>
      <c r="R84" s="3"/>
      <c r="S84" s="3"/>
      <c r="T84" s="3"/>
    </row>
    <row r="85" spans="1:20" s="296" customFormat="1" ht="14.5" customHeight="1">
      <c r="A85" s="715" t="s">
        <v>900</v>
      </c>
      <c r="B85" s="228"/>
      <c r="C85" s="184"/>
      <c r="D85" s="298"/>
      <c r="E85" s="136"/>
      <c r="F85" s="136"/>
      <c r="G85" s="298"/>
      <c r="H85" s="136"/>
      <c r="I85" s="306"/>
      <c r="J85" s="298"/>
      <c r="K85" s="136"/>
      <c r="L85" s="306"/>
      <c r="M85" s="136">
        <f t="shared" si="2"/>
        <v>0</v>
      </c>
      <c r="N85" s="136" t="e">
        <f t="shared" si="3"/>
        <v>#DIV/0!</v>
      </c>
      <c r="O85" s="146"/>
      <c r="Q85" s="3"/>
      <c r="R85" s="3"/>
      <c r="S85" s="3"/>
      <c r="T85" s="3"/>
    </row>
    <row r="86" spans="1:20" s="296" customFormat="1" ht="14.5" customHeight="1">
      <c r="A86" s="715" t="s">
        <v>901</v>
      </c>
      <c r="B86" s="228"/>
      <c r="C86" s="184"/>
      <c r="D86" s="298"/>
      <c r="E86" s="136"/>
      <c r="F86" s="136"/>
      <c r="G86" s="298"/>
      <c r="H86" s="136"/>
      <c r="I86" s="306"/>
      <c r="J86" s="298"/>
      <c r="K86" s="136"/>
      <c r="L86" s="306"/>
      <c r="M86" s="136">
        <f t="shared" si="2"/>
        <v>0</v>
      </c>
      <c r="N86" s="136" t="e">
        <f t="shared" si="3"/>
        <v>#DIV/0!</v>
      </c>
      <c r="O86" s="146"/>
      <c r="Q86" s="3"/>
      <c r="R86" s="3"/>
      <c r="S86" s="3"/>
      <c r="T86" s="3"/>
    </row>
    <row r="87" spans="1:20" s="296" customFormat="1" ht="14.5" customHeight="1">
      <c r="A87" s="715" t="s">
        <v>902</v>
      </c>
      <c r="B87" s="228"/>
      <c r="C87" s="184"/>
      <c r="D87" s="298"/>
      <c r="E87" s="136"/>
      <c r="F87" s="136"/>
      <c r="G87" s="298"/>
      <c r="H87" s="136"/>
      <c r="I87" s="306"/>
      <c r="J87" s="298"/>
      <c r="K87" s="136"/>
      <c r="L87" s="306"/>
      <c r="M87" s="136">
        <f t="shared" si="2"/>
        <v>0</v>
      </c>
      <c r="N87" s="136" t="e">
        <f t="shared" si="3"/>
        <v>#DIV/0!</v>
      </c>
      <c r="O87" s="146"/>
      <c r="Q87" s="3"/>
      <c r="R87" s="3"/>
      <c r="S87" s="3"/>
      <c r="T87" s="3"/>
    </row>
    <row r="88" spans="1:20" s="296" customFormat="1" ht="14.5" customHeight="1">
      <c r="A88" s="715" t="s">
        <v>903</v>
      </c>
      <c r="B88" s="228"/>
      <c r="C88" s="184"/>
      <c r="D88" s="298"/>
      <c r="E88" s="136"/>
      <c r="F88" s="136"/>
      <c r="G88" s="298"/>
      <c r="H88" s="136"/>
      <c r="I88" s="306"/>
      <c r="J88" s="298"/>
      <c r="K88" s="136"/>
      <c r="L88" s="306"/>
      <c r="M88" s="136">
        <f t="shared" si="2"/>
        <v>0</v>
      </c>
      <c r="N88" s="136" t="e">
        <f t="shared" si="3"/>
        <v>#DIV/0!</v>
      </c>
      <c r="O88" s="146"/>
      <c r="Q88" s="3"/>
      <c r="R88" s="3"/>
      <c r="S88" s="3"/>
      <c r="T88" s="3"/>
    </row>
    <row r="89" spans="1:20" s="296" customFormat="1" ht="14.5" customHeight="1">
      <c r="A89" s="715" t="s">
        <v>904</v>
      </c>
      <c r="B89" s="228"/>
      <c r="C89" s="184"/>
      <c r="D89" s="298"/>
      <c r="E89" s="136"/>
      <c r="F89" s="136"/>
      <c r="G89" s="298"/>
      <c r="H89" s="136"/>
      <c r="I89" s="306"/>
      <c r="J89" s="298"/>
      <c r="K89" s="136"/>
      <c r="L89" s="306"/>
      <c r="M89" s="136">
        <f t="shared" si="2"/>
        <v>0</v>
      </c>
      <c r="N89" s="136" t="e">
        <f t="shared" si="3"/>
        <v>#DIV/0!</v>
      </c>
      <c r="O89" s="146"/>
      <c r="Q89" s="3"/>
      <c r="R89" s="3"/>
      <c r="S89" s="3"/>
      <c r="T89" s="3"/>
    </row>
    <row r="90" spans="1:20" s="296" customFormat="1" ht="14.5" customHeight="1">
      <c r="A90" s="715" t="s">
        <v>905</v>
      </c>
      <c r="B90" s="228"/>
      <c r="C90" s="184"/>
      <c r="D90" s="298"/>
      <c r="E90" s="136"/>
      <c r="F90" s="136"/>
      <c r="G90" s="298"/>
      <c r="H90" s="136"/>
      <c r="I90" s="306"/>
      <c r="J90" s="298"/>
      <c r="K90" s="136"/>
      <c r="L90" s="306"/>
      <c r="M90" s="136">
        <f t="shared" si="2"/>
        <v>0</v>
      </c>
      <c r="N90" s="136" t="e">
        <f t="shared" si="3"/>
        <v>#DIV/0!</v>
      </c>
      <c r="O90" s="146"/>
      <c r="Q90" s="3"/>
      <c r="R90" s="3"/>
      <c r="S90" s="3"/>
      <c r="T90" s="3"/>
    </row>
    <row r="91" spans="1:20" s="296" customFormat="1" ht="14.5" customHeight="1">
      <c r="A91" s="715" t="s">
        <v>906</v>
      </c>
      <c r="B91" s="228"/>
      <c r="C91" s="184"/>
      <c r="D91" s="298"/>
      <c r="E91" s="136"/>
      <c r="F91" s="136"/>
      <c r="G91" s="298"/>
      <c r="H91" s="136"/>
      <c r="I91" s="306"/>
      <c r="J91" s="298"/>
      <c r="K91" s="136"/>
      <c r="L91" s="306"/>
      <c r="M91" s="136">
        <f t="shared" si="2"/>
        <v>0</v>
      </c>
      <c r="N91" s="136" t="e">
        <f t="shared" si="3"/>
        <v>#DIV/0!</v>
      </c>
      <c r="O91" s="146"/>
      <c r="Q91" s="3"/>
      <c r="R91" s="3"/>
      <c r="S91" s="3"/>
      <c r="T91" s="3"/>
    </row>
    <row r="92" spans="1:20" s="296" customFormat="1" ht="14.5" customHeight="1">
      <c r="A92" s="715" t="s">
        <v>907</v>
      </c>
      <c r="B92" s="228"/>
      <c r="C92" s="184"/>
      <c r="D92" s="298"/>
      <c r="E92" s="136"/>
      <c r="F92" s="136"/>
      <c r="G92" s="298"/>
      <c r="H92" s="136"/>
      <c r="I92" s="306"/>
      <c r="J92" s="298"/>
      <c r="K92" s="136"/>
      <c r="L92" s="306"/>
      <c r="M92" s="136">
        <f t="shared" si="2"/>
        <v>0</v>
      </c>
      <c r="N92" s="136" t="e">
        <f t="shared" si="3"/>
        <v>#DIV/0!</v>
      </c>
      <c r="O92" s="146"/>
      <c r="Q92" s="3"/>
      <c r="R92" s="3"/>
      <c r="S92" s="3"/>
      <c r="T92" s="3"/>
    </row>
    <row r="93" spans="1:20" s="296" customFormat="1" ht="14.5" customHeight="1">
      <c r="A93" s="715" t="s">
        <v>908</v>
      </c>
      <c r="B93" s="228"/>
      <c r="C93" s="184"/>
      <c r="D93" s="298"/>
      <c r="E93" s="136"/>
      <c r="F93" s="136"/>
      <c r="G93" s="298"/>
      <c r="H93" s="136"/>
      <c r="I93" s="306"/>
      <c r="J93" s="298"/>
      <c r="K93" s="136"/>
      <c r="L93" s="306"/>
      <c r="M93" s="136">
        <f t="shared" si="2"/>
        <v>0</v>
      </c>
      <c r="N93" s="136" t="e">
        <f t="shared" si="3"/>
        <v>#DIV/0!</v>
      </c>
      <c r="O93" s="146"/>
      <c r="Q93" s="3"/>
      <c r="R93" s="3"/>
      <c r="S93" s="3"/>
      <c r="T93" s="3"/>
    </row>
    <row r="94" spans="1:20" s="296" customFormat="1" ht="14.5" customHeight="1">
      <c r="A94" s="715" t="s">
        <v>909</v>
      </c>
      <c r="B94" s="228"/>
      <c r="C94" s="184"/>
      <c r="D94" s="298"/>
      <c r="E94" s="136"/>
      <c r="F94" s="136"/>
      <c r="G94" s="298"/>
      <c r="H94" s="136"/>
      <c r="I94" s="306"/>
      <c r="J94" s="298"/>
      <c r="K94" s="136"/>
      <c r="L94" s="306"/>
      <c r="M94" s="136">
        <f t="shared" si="2"/>
        <v>0</v>
      </c>
      <c r="N94" s="136" t="e">
        <f t="shared" si="3"/>
        <v>#DIV/0!</v>
      </c>
      <c r="O94" s="146"/>
      <c r="Q94" s="3"/>
      <c r="R94" s="3"/>
      <c r="S94" s="3"/>
      <c r="T94" s="3"/>
    </row>
    <row r="95" spans="1:20" s="296" customFormat="1" ht="14.5" customHeight="1">
      <c r="A95" s="715" t="s">
        <v>910</v>
      </c>
      <c r="B95" s="228"/>
      <c r="C95" s="184"/>
      <c r="D95" s="298"/>
      <c r="E95" s="136"/>
      <c r="F95" s="136"/>
      <c r="G95" s="298"/>
      <c r="H95" s="136"/>
      <c r="I95" s="306"/>
      <c r="J95" s="298"/>
      <c r="K95" s="136"/>
      <c r="L95" s="306"/>
      <c r="M95" s="136">
        <f t="shared" si="2"/>
        <v>0</v>
      </c>
      <c r="N95" s="136" t="e">
        <f t="shared" si="3"/>
        <v>#DIV/0!</v>
      </c>
      <c r="O95" s="146"/>
      <c r="Q95" s="3"/>
      <c r="R95" s="3"/>
      <c r="S95" s="3"/>
      <c r="T95" s="3"/>
    </row>
    <row r="96" spans="1:20" s="296" customFormat="1" ht="14.5" customHeight="1">
      <c r="A96" s="715" t="s">
        <v>911</v>
      </c>
      <c r="B96" s="228"/>
      <c r="C96" s="184"/>
      <c r="D96" s="298"/>
      <c r="E96" s="136"/>
      <c r="F96" s="136"/>
      <c r="G96" s="298"/>
      <c r="H96" s="136"/>
      <c r="I96" s="306"/>
      <c r="J96" s="298"/>
      <c r="K96" s="136"/>
      <c r="L96" s="306"/>
      <c r="M96" s="136">
        <f t="shared" si="2"/>
        <v>0</v>
      </c>
      <c r="N96" s="136" t="e">
        <f t="shared" si="3"/>
        <v>#DIV/0!</v>
      </c>
      <c r="O96" s="146"/>
      <c r="Q96" s="3"/>
      <c r="R96" s="3"/>
      <c r="S96" s="3"/>
      <c r="T96" s="3"/>
    </row>
    <row r="97" spans="1:20" s="296" customFormat="1" ht="14.5" customHeight="1">
      <c r="A97" s="715" t="s">
        <v>912</v>
      </c>
      <c r="B97" s="228"/>
      <c r="C97" s="184"/>
      <c r="D97" s="298"/>
      <c r="E97" s="136"/>
      <c r="F97" s="136"/>
      <c r="G97" s="298"/>
      <c r="H97" s="136"/>
      <c r="I97" s="306"/>
      <c r="J97" s="298"/>
      <c r="K97" s="136"/>
      <c r="L97" s="306"/>
      <c r="M97" s="136">
        <f t="shared" si="2"/>
        <v>0</v>
      </c>
      <c r="N97" s="136" t="e">
        <f t="shared" si="3"/>
        <v>#DIV/0!</v>
      </c>
      <c r="O97" s="146"/>
      <c r="Q97" s="3"/>
      <c r="R97" s="3"/>
      <c r="S97" s="3"/>
      <c r="T97" s="3"/>
    </row>
    <row r="98" spans="1:20" s="296" customFormat="1" ht="14.5" customHeight="1">
      <c r="A98" s="715" t="s">
        <v>913</v>
      </c>
      <c r="B98" s="228"/>
      <c r="C98" s="184"/>
      <c r="D98" s="298"/>
      <c r="E98" s="136"/>
      <c r="F98" s="136"/>
      <c r="G98" s="298"/>
      <c r="H98" s="136"/>
      <c r="I98" s="306"/>
      <c r="J98" s="298"/>
      <c r="K98" s="136"/>
      <c r="L98" s="306"/>
      <c r="M98" s="136">
        <f t="shared" si="2"/>
        <v>0</v>
      </c>
      <c r="N98" s="136" t="e">
        <f t="shared" si="3"/>
        <v>#DIV/0!</v>
      </c>
      <c r="O98" s="146"/>
      <c r="Q98" s="3"/>
      <c r="R98" s="3"/>
      <c r="S98" s="3"/>
      <c r="T98" s="3"/>
    </row>
    <row r="99" spans="1:20" s="294" customFormat="1" ht="14.5" customHeight="1">
      <c r="A99" s="715" t="s">
        <v>914</v>
      </c>
      <c r="B99" s="299"/>
      <c r="C99" s="299"/>
      <c r="D99" s="96"/>
      <c r="E99" s="75"/>
      <c r="F99" s="75"/>
      <c r="G99" s="300"/>
      <c r="H99" s="75"/>
      <c r="I99" s="307"/>
      <c r="J99" s="204"/>
      <c r="K99" s="75"/>
      <c r="L99" s="75"/>
      <c r="M99" s="136">
        <f t="shared" si="2"/>
        <v>0</v>
      </c>
      <c r="N99" s="136">
        <v>100</v>
      </c>
      <c r="O99" s="340"/>
    </row>
    <row r="100" spans="1:20" s="294" customFormat="1" ht="14.5" customHeight="1">
      <c r="A100" s="715" t="s">
        <v>915</v>
      </c>
      <c r="B100" s="299"/>
      <c r="C100" s="299"/>
      <c r="D100" s="96"/>
      <c r="E100" s="75"/>
      <c r="F100" s="75"/>
      <c r="G100" s="300"/>
      <c r="H100" s="75"/>
      <c r="I100" s="307"/>
      <c r="J100" s="204"/>
      <c r="K100" s="75"/>
      <c r="L100" s="75"/>
      <c r="M100" s="136">
        <f t="shared" si="2"/>
        <v>0</v>
      </c>
      <c r="N100" s="136">
        <v>100</v>
      </c>
      <c r="O100" s="340"/>
    </row>
    <row r="101" spans="1:20" s="294" customFormat="1" ht="14.5" customHeight="1">
      <c r="A101" s="715" t="s">
        <v>916</v>
      </c>
      <c r="B101" s="733"/>
      <c r="C101" s="299"/>
      <c r="D101" s="96"/>
      <c r="E101" s="75"/>
      <c r="F101" s="75"/>
      <c r="G101" s="300"/>
      <c r="H101" s="75"/>
      <c r="I101" s="307"/>
      <c r="J101" s="204"/>
      <c r="K101" s="75"/>
      <c r="L101" s="75"/>
      <c r="M101" s="136">
        <f t="shared" si="2"/>
        <v>0</v>
      </c>
      <c r="N101" s="136">
        <v>100</v>
      </c>
      <c r="O101" s="340"/>
    </row>
    <row r="102" spans="1:20" ht="14.5" customHeight="1">
      <c r="A102" s="72"/>
      <c r="B102" s="73"/>
      <c r="C102" s="107"/>
      <c r="D102" s="96"/>
      <c r="E102" s="75" t="str">
        <f>IF(D102=0,"",F102/D102)</f>
        <v/>
      </c>
      <c r="F102" s="75"/>
      <c r="G102" s="301"/>
      <c r="H102" s="75" t="str">
        <f>IF(G102=0,"",I102/G102)</f>
        <v/>
      </c>
      <c r="I102" s="304"/>
      <c r="J102" s="96"/>
      <c r="K102" s="75"/>
      <c r="L102" s="75"/>
      <c r="M102" s="75"/>
      <c r="N102" s="75" t="str">
        <f>IF(I102=0,"",(L102-I102)/I102*100)</f>
        <v/>
      </c>
      <c r="O102" s="76"/>
    </row>
    <row r="103" spans="1:20" s="161" customFormat="1" ht="14.5" customHeight="1">
      <c r="A103" s="1141" t="s">
        <v>413</v>
      </c>
      <c r="B103" s="1149"/>
      <c r="C103" s="302"/>
      <c r="D103" s="303"/>
      <c r="E103" s="136" t="str">
        <f>IF(D103=0,"",F103/D103)</f>
        <v/>
      </c>
      <c r="F103" s="136">
        <f>SUM(F8:F102)</f>
        <v>0</v>
      </c>
      <c r="G103" s="301"/>
      <c r="H103" s="136" t="str">
        <f>IF(G103=0,"",I103/G103)</f>
        <v/>
      </c>
      <c r="I103" s="304">
        <f>SUM(I8:I102)</f>
        <v>0</v>
      </c>
      <c r="J103" s="303"/>
      <c r="K103" s="136"/>
      <c r="L103" s="136">
        <f>SUM(L8:L102)</f>
        <v>0</v>
      </c>
      <c r="M103" s="136">
        <f>SUM(M8:M102)</f>
        <v>0</v>
      </c>
      <c r="N103" s="136" t="e">
        <f>M103/I103*100</f>
        <v>#DIV/0!</v>
      </c>
      <c r="O103" s="146"/>
    </row>
    <row r="104" spans="1:20" ht="14.5" customHeight="1">
      <c r="A104" s="1118" t="s">
        <v>494</v>
      </c>
      <c r="B104" s="1146"/>
      <c r="C104" s="107"/>
      <c r="D104" s="96"/>
      <c r="E104" s="304"/>
      <c r="F104" s="75"/>
      <c r="G104" s="301"/>
      <c r="H104" s="304"/>
      <c r="I104" s="308"/>
      <c r="J104" s="309"/>
      <c r="K104" s="310"/>
      <c r="L104" s="310"/>
      <c r="M104" s="75"/>
      <c r="N104" s="75"/>
      <c r="O104" s="76"/>
    </row>
    <row r="105" spans="1:20" ht="14.5" customHeight="1">
      <c r="A105" s="1120" t="s">
        <v>413</v>
      </c>
      <c r="B105" s="1121"/>
      <c r="C105" s="231"/>
      <c r="D105" s="97"/>
      <c r="E105" s="80"/>
      <c r="F105" s="80">
        <f>F103-F104</f>
        <v>0</v>
      </c>
      <c r="G105" s="97"/>
      <c r="H105" s="80"/>
      <c r="I105" s="80">
        <f>I103-I104</f>
        <v>0</v>
      </c>
      <c r="J105" s="97"/>
      <c r="K105" s="80"/>
      <c r="L105" s="80">
        <f>L103-L104</f>
        <v>0</v>
      </c>
      <c r="M105" s="80">
        <f t="shared" ref="M105:N105" si="4">M103-M104</f>
        <v>0</v>
      </c>
      <c r="N105" s="80" t="e">
        <f t="shared" si="4"/>
        <v>#DIV/0!</v>
      </c>
      <c r="O105" s="81"/>
    </row>
    <row r="106" spans="1:20" ht="14.5" customHeight="1">
      <c r="A106" s="24" t="str">
        <f>封面!D11&amp;封面!F11</f>
        <v>资产清查单位填报人：赵翠</v>
      </c>
      <c r="G106" s="295"/>
      <c r="H106" s="11"/>
      <c r="I106" s="11"/>
      <c r="J106" s="11"/>
    </row>
    <row r="107" spans="1:20" ht="14.5" customHeight="1">
      <c r="A107" s="24" t="str">
        <f>CONCATENATE(封面!D13,封面!F13,封面!G13,封面!H13,封面!I13,封面!J13,封面!K13)</f>
        <v>填表日期：2025年9月23日</v>
      </c>
      <c r="G107" s="295"/>
      <c r="H107" s="295"/>
    </row>
    <row r="108" spans="1:20" ht="15.75" customHeight="1">
      <c r="A108" s="2"/>
      <c r="B108" s="12" t="s">
        <v>485</v>
      </c>
      <c r="C108" s="3" t="s">
        <v>486</v>
      </c>
      <c r="G108" s="295"/>
      <c r="H108" s="295"/>
    </row>
    <row r="109" spans="1:20" ht="15.75" customHeight="1">
      <c r="A109" s="2"/>
      <c r="C109" s="3" t="s">
        <v>487</v>
      </c>
      <c r="G109" s="295"/>
      <c r="H109" s="295"/>
    </row>
  </sheetData>
  <sheetProtection formatCells="0" formatColumns="0" formatRows="0" insertColumns="0" insertRows="0" deleteColumns="0" deleteRows="0" sort="0" autoFilter="0" pivotTables="0"/>
  <autoFilter ref="A7:T98">
    <filterColumn colId="3" showButton="0"/>
    <filterColumn colId="4" showButton="0"/>
  </autoFilter>
  <mergeCells count="15">
    <mergeCell ref="J6:J7"/>
    <mergeCell ref="A2:O2"/>
    <mergeCell ref="A3:O3"/>
    <mergeCell ref="G6:I6"/>
    <mergeCell ref="K6:L6"/>
    <mergeCell ref="M6:M7"/>
    <mergeCell ref="N6:N7"/>
    <mergeCell ref="O6:O7"/>
    <mergeCell ref="D6:F7"/>
    <mergeCell ref="A104:B104"/>
    <mergeCell ref="A105:B105"/>
    <mergeCell ref="A6:A7"/>
    <mergeCell ref="B6:B7"/>
    <mergeCell ref="C6:C7"/>
    <mergeCell ref="A103:B103"/>
  </mergeCells>
  <phoneticPr fontId="14" type="noConversion"/>
  <hyperlinks>
    <hyperlink ref="A1" location="索引目录!E22" display="返回索引页"/>
    <hyperlink ref="B1" location="'3-9存货汇总'!B10" display="返回"/>
  </hyperlinks>
  <printOptions horizontalCentered="1"/>
  <pageMargins left="0.74803149606299213" right="0.74803149606299213" top="0.70866141732283472" bottom="0.62992125984251968" header="0.23622047244094491" footer="0.11811023622047245"/>
  <pageSetup paperSize="9" scale="84"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showGridLines="0" topLeftCell="B46" workbookViewId="0">
      <selection activeCell="D56" sqref="D56"/>
    </sheetView>
  </sheetViews>
  <sheetFormatPr defaultColWidth="9" defaultRowHeight="15" customHeight="1"/>
  <cols>
    <col min="1" max="1" width="1.5" style="941" customWidth="1"/>
    <col min="2" max="2" width="13" style="941" customWidth="1"/>
    <col min="3" max="3" width="17.33203125" style="941" customWidth="1"/>
    <col min="4" max="4" width="20.58203125" style="941" customWidth="1"/>
    <col min="5" max="5" width="23.58203125" style="941" customWidth="1"/>
    <col min="6" max="6" width="4.75" style="941" customWidth="1"/>
    <col min="7" max="7" width="9.58203125" style="941" bestFit="1" customWidth="1"/>
    <col min="8" max="8" width="6.08203125" style="941" customWidth="1"/>
    <col min="9" max="9" width="20.33203125" style="941" bestFit="1" customWidth="1"/>
    <col min="10" max="16384" width="9" style="941"/>
  </cols>
  <sheetData>
    <row r="1" spans="1:10" ht="15" customHeight="1">
      <c r="A1" s="938" t="s">
        <v>22</v>
      </c>
      <c r="B1" s="939"/>
      <c r="C1" s="939"/>
      <c r="D1" s="939"/>
      <c r="E1" s="939"/>
      <c r="F1" s="939"/>
      <c r="G1" s="939"/>
      <c r="H1" s="939"/>
      <c r="I1" s="939"/>
      <c r="J1" s="940"/>
    </row>
    <row r="2" spans="1:10" ht="15" customHeight="1">
      <c r="A2" s="942"/>
      <c r="B2" s="943" t="s">
        <v>23</v>
      </c>
      <c r="C2" s="940"/>
      <c r="D2" s="940"/>
      <c r="E2" s="940"/>
      <c r="F2" s="940"/>
      <c r="G2" s="944"/>
      <c r="H2" s="940"/>
      <c r="I2" s="940"/>
      <c r="J2" s="940"/>
    </row>
    <row r="3" spans="1:10" ht="15" customHeight="1">
      <c r="A3" s="945"/>
      <c r="B3" s="996" t="s">
        <v>24</v>
      </c>
      <c r="C3" s="997"/>
      <c r="E3" s="946"/>
      <c r="F3" s="946"/>
      <c r="G3" s="947"/>
      <c r="H3" s="946"/>
      <c r="I3" s="946"/>
      <c r="J3" s="946"/>
    </row>
    <row r="4" spans="1:10" ht="15" customHeight="1">
      <c r="A4" s="948"/>
      <c r="B4" s="949" t="s">
        <v>25</v>
      </c>
      <c r="C4" s="949" t="s">
        <v>26</v>
      </c>
      <c r="D4" s="950" t="s">
        <v>27</v>
      </c>
      <c r="E4" s="951" t="s">
        <v>28</v>
      </c>
      <c r="F4" s="952"/>
      <c r="G4" s="952"/>
      <c r="H4" s="940"/>
      <c r="I4" s="940"/>
      <c r="J4" s="940"/>
    </row>
    <row r="5" spans="1:10" ht="15" customHeight="1">
      <c r="A5" s="942"/>
      <c r="B5" s="940"/>
      <c r="C5" s="940"/>
      <c r="D5" s="940"/>
      <c r="E5" s="940"/>
      <c r="F5" s="940"/>
      <c r="G5" s="940"/>
      <c r="H5" s="940"/>
      <c r="I5" s="940"/>
      <c r="J5" s="940"/>
    </row>
    <row r="6" spans="1:10" ht="15" customHeight="1">
      <c r="A6" s="942"/>
      <c r="C6" s="951" t="s">
        <v>29</v>
      </c>
      <c r="D6" s="951" t="s">
        <v>30</v>
      </c>
      <c r="E6" s="951" t="s">
        <v>31</v>
      </c>
      <c r="F6" s="951"/>
      <c r="G6" s="951" t="s">
        <v>32</v>
      </c>
      <c r="H6" s="951"/>
      <c r="I6" s="951" t="s">
        <v>33</v>
      </c>
      <c r="J6" s="940"/>
    </row>
    <row r="7" spans="1:10" ht="15" customHeight="1">
      <c r="A7" s="942"/>
      <c r="B7" s="940"/>
      <c r="C7" s="940"/>
      <c r="D7" s="940"/>
      <c r="E7" s="951" t="s">
        <v>34</v>
      </c>
      <c r="F7" s="951"/>
      <c r="G7" s="951"/>
      <c r="H7" s="951"/>
      <c r="I7" s="951" t="s">
        <v>35</v>
      </c>
      <c r="J7" s="953"/>
    </row>
    <row r="8" spans="1:10" ht="15" customHeight="1">
      <c r="A8" s="942"/>
      <c r="B8" s="940"/>
      <c r="C8" s="940"/>
      <c r="D8" s="940"/>
      <c r="E8" s="951" t="s">
        <v>36</v>
      </c>
      <c r="F8" s="951"/>
      <c r="G8" s="951"/>
      <c r="H8" s="951"/>
      <c r="I8" s="951" t="s">
        <v>37</v>
      </c>
      <c r="J8" s="953"/>
    </row>
    <row r="9" spans="1:10" ht="15" customHeight="1">
      <c r="A9" s="942"/>
      <c r="B9" s="940"/>
      <c r="C9" s="940"/>
      <c r="D9" s="951" t="s">
        <v>38</v>
      </c>
      <c r="E9" s="951" t="s">
        <v>39</v>
      </c>
      <c r="F9" s="951"/>
      <c r="G9" s="951"/>
      <c r="H9" s="951"/>
      <c r="I9" s="951" t="s">
        <v>40</v>
      </c>
      <c r="J9" s="953"/>
    </row>
    <row r="10" spans="1:10" ht="15" customHeight="1">
      <c r="A10" s="942"/>
      <c r="B10" s="940"/>
      <c r="C10" s="940"/>
      <c r="E10" s="951" t="s">
        <v>41</v>
      </c>
      <c r="F10" s="951"/>
      <c r="G10" s="951"/>
      <c r="H10" s="951"/>
      <c r="I10" s="954" t="s">
        <v>42</v>
      </c>
      <c r="J10" s="953"/>
    </row>
    <row r="11" spans="1:10" ht="15" customHeight="1">
      <c r="A11" s="942"/>
      <c r="B11" s="940"/>
      <c r="C11" s="940"/>
      <c r="E11" s="955" t="s">
        <v>43</v>
      </c>
      <c r="F11" s="940"/>
      <c r="G11" s="951"/>
      <c r="H11" s="951"/>
      <c r="I11" s="951" t="s">
        <v>44</v>
      </c>
      <c r="J11" s="940"/>
    </row>
    <row r="12" spans="1:10" ht="15" customHeight="1">
      <c r="A12" s="942"/>
      <c r="B12" s="940"/>
      <c r="C12" s="940"/>
      <c r="D12" s="951" t="s">
        <v>45</v>
      </c>
      <c r="F12" s="940"/>
      <c r="G12" s="951"/>
      <c r="H12" s="951"/>
      <c r="I12" s="951" t="s">
        <v>46</v>
      </c>
      <c r="J12" s="940"/>
    </row>
    <row r="13" spans="1:10" ht="15" customHeight="1">
      <c r="A13" s="942"/>
      <c r="B13" s="940"/>
      <c r="C13" s="940"/>
      <c r="D13" s="951" t="s">
        <v>47</v>
      </c>
      <c r="F13" s="940"/>
      <c r="G13" s="951"/>
      <c r="H13" s="951"/>
      <c r="I13" s="951" t="s">
        <v>48</v>
      </c>
      <c r="J13" s="940"/>
    </row>
    <row r="14" spans="1:10" ht="15" customHeight="1">
      <c r="A14" s="942"/>
      <c r="B14" s="940"/>
      <c r="C14" s="940"/>
      <c r="D14" s="954" t="s">
        <v>49</v>
      </c>
      <c r="F14" s="940"/>
      <c r="G14" s="951"/>
      <c r="H14" s="951"/>
      <c r="I14" s="951" t="s">
        <v>50</v>
      </c>
      <c r="J14" s="940"/>
    </row>
    <row r="15" spans="1:10" ht="15" customHeight="1">
      <c r="A15" s="942"/>
      <c r="B15" s="940"/>
      <c r="C15" s="940"/>
      <c r="D15" s="951" t="s">
        <v>51</v>
      </c>
      <c r="F15" s="940"/>
      <c r="G15" s="951"/>
      <c r="H15" s="951"/>
      <c r="I15" s="951" t="s">
        <v>52</v>
      </c>
    </row>
    <row r="16" spans="1:10" ht="15" customHeight="1">
      <c r="A16" s="942"/>
      <c r="B16" s="940"/>
      <c r="C16" s="940"/>
      <c r="D16" s="951" t="s">
        <v>53</v>
      </c>
      <c r="F16" s="940"/>
      <c r="G16" s="951"/>
      <c r="H16" s="951"/>
      <c r="I16" s="951" t="s">
        <v>54</v>
      </c>
      <c r="J16" s="940"/>
    </row>
    <row r="17" spans="1:10" ht="15" customHeight="1">
      <c r="A17" s="942"/>
      <c r="B17" s="940"/>
      <c r="C17" s="940"/>
      <c r="D17" s="954" t="s">
        <v>55</v>
      </c>
      <c r="F17" s="940"/>
      <c r="G17" s="951"/>
      <c r="H17" s="951"/>
      <c r="I17" s="951" t="s">
        <v>56</v>
      </c>
      <c r="J17" s="940"/>
    </row>
    <row r="18" spans="1:10" ht="15" customHeight="1">
      <c r="A18" s="942"/>
      <c r="B18" s="940"/>
      <c r="C18" s="940"/>
      <c r="D18" s="951" t="s">
        <v>57</v>
      </c>
      <c r="E18" s="951" t="s">
        <v>58</v>
      </c>
      <c r="F18" s="940"/>
      <c r="G18" s="951"/>
      <c r="H18" s="951"/>
      <c r="I18" s="951"/>
      <c r="J18" s="940"/>
    </row>
    <row r="19" spans="1:10" ht="15" customHeight="1">
      <c r="A19" s="942"/>
      <c r="B19" s="940"/>
      <c r="C19" s="940"/>
      <c r="D19" s="951"/>
      <c r="E19" s="954" t="s">
        <v>59</v>
      </c>
      <c r="F19" s="940"/>
      <c r="G19" s="951"/>
      <c r="H19" s="951"/>
      <c r="I19" s="951"/>
      <c r="J19" s="940"/>
    </row>
    <row r="20" spans="1:10" ht="15" customHeight="1">
      <c r="A20" s="942"/>
      <c r="B20" s="940"/>
      <c r="C20" s="940"/>
      <c r="D20" s="951"/>
      <c r="E20" s="951" t="s">
        <v>60</v>
      </c>
      <c r="F20" s="951"/>
      <c r="G20" s="951" t="s">
        <v>61</v>
      </c>
      <c r="H20" s="951"/>
      <c r="I20" s="951" t="s">
        <v>62</v>
      </c>
      <c r="J20" s="940"/>
    </row>
    <row r="21" spans="1:10" ht="15" customHeight="1">
      <c r="A21" s="942"/>
      <c r="B21" s="940"/>
      <c r="C21" s="940"/>
      <c r="E21" s="951" t="s">
        <v>63</v>
      </c>
      <c r="F21" s="951"/>
      <c r="G21" s="951"/>
      <c r="H21" s="951"/>
      <c r="I21" s="951" t="s">
        <v>64</v>
      </c>
      <c r="J21" s="940"/>
    </row>
    <row r="22" spans="1:10" ht="15" customHeight="1">
      <c r="A22" s="942"/>
      <c r="B22" s="940"/>
      <c r="C22" s="940"/>
      <c r="E22" s="954" t="s">
        <v>65</v>
      </c>
      <c r="F22" s="951"/>
      <c r="G22" s="951"/>
      <c r="H22" s="951"/>
      <c r="I22" s="951" t="s">
        <v>66</v>
      </c>
      <c r="J22" s="940"/>
    </row>
    <row r="23" spans="1:10" ht="15" customHeight="1">
      <c r="A23" s="942"/>
      <c r="B23" s="940"/>
      <c r="C23" s="940"/>
      <c r="E23" s="951" t="s">
        <v>67</v>
      </c>
      <c r="F23" s="951"/>
      <c r="G23" s="951"/>
      <c r="H23" s="951"/>
      <c r="I23" s="951" t="s">
        <v>68</v>
      </c>
      <c r="J23" s="940"/>
    </row>
    <row r="24" spans="1:10" ht="15" customHeight="1">
      <c r="A24" s="942"/>
      <c r="E24" s="951" t="s">
        <v>69</v>
      </c>
      <c r="F24" s="951"/>
      <c r="G24" s="951"/>
      <c r="H24" s="951"/>
      <c r="I24" s="951" t="s">
        <v>70</v>
      </c>
      <c r="J24" s="940"/>
    </row>
    <row r="25" spans="1:10" ht="15" customHeight="1">
      <c r="A25" s="942"/>
      <c r="E25" s="951" t="s">
        <v>71</v>
      </c>
      <c r="F25" s="951"/>
      <c r="G25" s="951"/>
      <c r="H25" s="951"/>
      <c r="I25" s="951" t="s">
        <v>72</v>
      </c>
      <c r="J25" s="940"/>
    </row>
    <row r="26" spans="1:10" ht="15" customHeight="1">
      <c r="A26" s="942"/>
      <c r="D26" s="951" t="s">
        <v>73</v>
      </c>
      <c r="E26" s="951"/>
      <c r="G26" s="951"/>
      <c r="H26" s="951"/>
      <c r="I26" s="951" t="s">
        <v>74</v>
      </c>
      <c r="J26" s="940"/>
    </row>
    <row r="27" spans="1:10" ht="15" customHeight="1">
      <c r="A27" s="942"/>
      <c r="D27" s="951" t="s">
        <v>75</v>
      </c>
      <c r="E27" s="951"/>
      <c r="G27" s="940"/>
      <c r="H27" s="940"/>
      <c r="I27" s="940"/>
      <c r="J27" s="940"/>
    </row>
    <row r="28" spans="1:10" ht="15" customHeight="1">
      <c r="A28" s="942"/>
      <c r="B28" s="940"/>
      <c r="C28" s="951" t="s">
        <v>76</v>
      </c>
      <c r="D28" s="951" t="s">
        <v>77</v>
      </c>
      <c r="E28" s="951" t="s">
        <v>78</v>
      </c>
      <c r="F28" s="951"/>
      <c r="G28" s="940"/>
      <c r="H28" s="940"/>
      <c r="I28" s="940"/>
      <c r="J28" s="940"/>
    </row>
    <row r="29" spans="1:10" ht="15" customHeight="1">
      <c r="A29" s="942"/>
      <c r="D29" s="951"/>
      <c r="E29" s="951" t="s">
        <v>79</v>
      </c>
      <c r="F29" s="951"/>
      <c r="G29" s="940"/>
      <c r="H29" s="940"/>
      <c r="I29" s="940"/>
      <c r="J29" s="940"/>
    </row>
    <row r="30" spans="1:10" ht="15" customHeight="1">
      <c r="A30" s="942"/>
      <c r="B30" s="940"/>
      <c r="D30" s="951"/>
      <c r="E30" s="951" t="s">
        <v>80</v>
      </c>
      <c r="F30" s="951"/>
      <c r="G30" s="940"/>
      <c r="H30" s="940"/>
      <c r="I30" s="940"/>
      <c r="J30" s="940"/>
    </row>
    <row r="31" spans="1:10" ht="15" customHeight="1">
      <c r="A31" s="942"/>
      <c r="B31" s="940"/>
      <c r="C31" s="940"/>
      <c r="D31" s="951" t="s">
        <v>81</v>
      </c>
      <c r="E31" s="951"/>
      <c r="F31" s="951"/>
      <c r="G31" s="940"/>
      <c r="H31" s="940"/>
      <c r="I31" s="940"/>
      <c r="J31" s="940"/>
    </row>
    <row r="32" spans="1:10" ht="15" customHeight="1">
      <c r="A32" s="942"/>
      <c r="B32" s="940"/>
      <c r="C32" s="940"/>
      <c r="D32" s="951" t="s">
        <v>82</v>
      </c>
      <c r="E32" s="951"/>
      <c r="F32" s="951"/>
      <c r="G32" s="940"/>
      <c r="H32" s="940"/>
      <c r="I32" s="940"/>
      <c r="J32" s="940"/>
    </row>
    <row r="33" spans="1:10" ht="15" customHeight="1">
      <c r="A33" s="942"/>
      <c r="B33" s="940"/>
      <c r="C33" s="940"/>
      <c r="D33" s="951" t="s">
        <v>83</v>
      </c>
      <c r="E33" s="951"/>
      <c r="F33" s="951"/>
      <c r="G33" s="940"/>
      <c r="H33" s="940"/>
      <c r="I33" s="940"/>
      <c r="J33" s="940"/>
    </row>
    <row r="34" spans="1:10" ht="15" customHeight="1">
      <c r="A34" s="942"/>
      <c r="B34" s="940"/>
      <c r="C34" s="940"/>
      <c r="D34" s="951" t="s">
        <v>84</v>
      </c>
      <c r="E34" s="951" t="s">
        <v>85</v>
      </c>
      <c r="F34" s="951"/>
      <c r="G34" s="940"/>
      <c r="H34" s="940"/>
      <c r="I34" s="940"/>
      <c r="J34" s="940"/>
    </row>
    <row r="35" spans="1:10" ht="15" customHeight="1">
      <c r="A35" s="942"/>
      <c r="B35" s="940"/>
      <c r="C35" s="940"/>
      <c r="D35" s="951"/>
      <c r="E35" s="951" t="s">
        <v>86</v>
      </c>
      <c r="F35" s="951"/>
      <c r="G35" s="940"/>
      <c r="H35" s="940"/>
      <c r="I35" s="940"/>
      <c r="J35" s="940"/>
    </row>
    <row r="36" spans="1:10" ht="15" customHeight="1">
      <c r="A36" s="942"/>
      <c r="B36" s="940"/>
      <c r="C36" s="940"/>
      <c r="D36" s="951"/>
      <c r="E36" s="951" t="s">
        <v>87</v>
      </c>
      <c r="F36" s="951"/>
      <c r="G36" s="940"/>
      <c r="H36" s="940"/>
      <c r="I36" s="940"/>
      <c r="J36" s="940"/>
    </row>
    <row r="37" spans="1:10" ht="15" customHeight="1">
      <c r="A37" s="942"/>
      <c r="B37" s="940"/>
      <c r="C37" s="940"/>
      <c r="D37" s="951"/>
      <c r="E37" s="951" t="s">
        <v>88</v>
      </c>
      <c r="F37" s="951"/>
      <c r="G37" s="940"/>
      <c r="H37" s="940"/>
      <c r="I37" s="940"/>
      <c r="J37" s="940"/>
    </row>
    <row r="38" spans="1:10" ht="15" customHeight="1">
      <c r="A38" s="942"/>
      <c r="B38" s="940"/>
      <c r="C38" s="951"/>
      <c r="D38" s="951" t="s">
        <v>89</v>
      </c>
      <c r="E38" s="954" t="s">
        <v>90</v>
      </c>
      <c r="F38" s="940"/>
      <c r="G38" s="940"/>
      <c r="H38" s="940"/>
      <c r="I38" s="940"/>
      <c r="J38" s="940"/>
    </row>
    <row r="39" spans="1:10" ht="15" customHeight="1">
      <c r="A39" s="942"/>
      <c r="B39" s="940"/>
      <c r="D39" s="951"/>
      <c r="E39" s="954" t="s">
        <v>91</v>
      </c>
      <c r="F39" s="940"/>
      <c r="G39" s="940"/>
      <c r="H39" s="940"/>
      <c r="I39" s="940"/>
      <c r="J39" s="940"/>
    </row>
    <row r="40" spans="1:10" ht="15" customHeight="1">
      <c r="A40" s="942"/>
      <c r="B40" s="940"/>
      <c r="D40" s="951"/>
      <c r="E40" s="951" t="s">
        <v>92</v>
      </c>
      <c r="F40" s="940"/>
      <c r="G40" s="940"/>
      <c r="H40" s="940"/>
      <c r="I40" s="940"/>
      <c r="J40" s="940"/>
    </row>
    <row r="41" spans="1:10" ht="15" customHeight="1">
      <c r="A41" s="942"/>
      <c r="B41" s="940"/>
      <c r="D41" s="951"/>
      <c r="E41" s="954" t="s">
        <v>93</v>
      </c>
      <c r="F41" s="940"/>
      <c r="G41" s="940"/>
      <c r="H41" s="940"/>
      <c r="I41" s="940"/>
      <c r="J41" s="940"/>
    </row>
    <row r="42" spans="1:10" ht="15" customHeight="1">
      <c r="A42" s="942"/>
      <c r="B42" s="940"/>
      <c r="D42" s="951"/>
      <c r="E42" s="951" t="s">
        <v>94</v>
      </c>
      <c r="F42" s="940"/>
      <c r="G42" s="940"/>
      <c r="H42" s="940"/>
      <c r="I42" s="940"/>
      <c r="J42" s="940"/>
    </row>
    <row r="43" spans="1:10" ht="15" customHeight="1">
      <c r="A43" s="942"/>
      <c r="B43" s="940"/>
      <c r="D43" s="951"/>
      <c r="E43" s="951" t="s">
        <v>95</v>
      </c>
      <c r="F43" s="940"/>
      <c r="G43" s="940"/>
      <c r="H43" s="940"/>
      <c r="I43" s="940"/>
      <c r="J43" s="940"/>
    </row>
    <row r="44" spans="1:10" ht="15" customHeight="1">
      <c r="A44" s="942"/>
      <c r="B44" s="940"/>
      <c r="D44" s="951"/>
      <c r="E44" s="951" t="s">
        <v>96</v>
      </c>
      <c r="F44" s="940"/>
      <c r="G44" s="940"/>
      <c r="H44" s="940"/>
      <c r="I44" s="940"/>
      <c r="J44" s="940"/>
    </row>
    <row r="45" spans="1:10" ht="15" customHeight="1">
      <c r="A45" s="942"/>
      <c r="B45" s="940"/>
      <c r="C45" s="940"/>
      <c r="D45" s="951" t="s">
        <v>97</v>
      </c>
      <c r="E45" s="951" t="s">
        <v>98</v>
      </c>
      <c r="G45" s="940"/>
      <c r="H45" s="940"/>
      <c r="I45" s="940"/>
    </row>
    <row r="46" spans="1:10" ht="15" customHeight="1">
      <c r="A46" s="942"/>
      <c r="B46" s="940"/>
      <c r="C46" s="940"/>
      <c r="D46" s="951"/>
      <c r="E46" s="951" t="s">
        <v>99</v>
      </c>
      <c r="G46" s="940"/>
    </row>
    <row r="47" spans="1:10" ht="15" customHeight="1">
      <c r="B47" s="940"/>
      <c r="C47" s="951"/>
      <c r="D47" s="951" t="s">
        <v>100</v>
      </c>
      <c r="E47" s="951"/>
      <c r="F47" s="940"/>
      <c r="G47" s="940"/>
    </row>
    <row r="48" spans="1:10" ht="15" customHeight="1">
      <c r="B48" s="940"/>
      <c r="C48" s="951"/>
      <c r="D48" s="951" t="s">
        <v>101</v>
      </c>
      <c r="E48" s="951"/>
      <c r="F48" s="940"/>
      <c r="G48" s="940"/>
    </row>
    <row r="49" spans="1:10" ht="15" customHeight="1">
      <c r="B49" s="940"/>
      <c r="C49" s="951"/>
      <c r="D49" s="951" t="s">
        <v>102</v>
      </c>
      <c r="E49" s="951"/>
      <c r="F49" s="940"/>
      <c r="G49" s="940"/>
      <c r="J49" s="940"/>
    </row>
    <row r="50" spans="1:10" ht="15" customHeight="1">
      <c r="B50" s="940"/>
      <c r="C50" s="951"/>
      <c r="D50" s="956" t="s">
        <v>103</v>
      </c>
      <c r="E50" s="951"/>
      <c r="F50" s="940"/>
      <c r="G50" s="940"/>
      <c r="H50" s="940"/>
      <c r="I50" s="940"/>
      <c r="J50" s="940"/>
    </row>
    <row r="51" spans="1:10" ht="15" customHeight="1">
      <c r="A51" s="942"/>
      <c r="B51" s="940"/>
      <c r="C51" s="951"/>
      <c r="D51" s="951" t="s">
        <v>104</v>
      </c>
      <c r="E51" s="951" t="s">
        <v>105</v>
      </c>
      <c r="G51" s="940"/>
      <c r="H51" s="940"/>
      <c r="I51" s="940"/>
    </row>
    <row r="52" spans="1:10" ht="15" customHeight="1">
      <c r="A52" s="942"/>
      <c r="B52" s="940"/>
      <c r="C52" s="951"/>
      <c r="D52" s="951"/>
      <c r="E52" s="951" t="s">
        <v>106</v>
      </c>
      <c r="G52" s="940"/>
      <c r="H52" s="940"/>
      <c r="I52" s="940"/>
    </row>
    <row r="53" spans="1:10" ht="15" customHeight="1">
      <c r="A53" s="942"/>
      <c r="B53" s="940"/>
      <c r="C53" s="951"/>
      <c r="D53" s="951"/>
      <c r="E53" s="951" t="s">
        <v>107</v>
      </c>
      <c r="G53" s="940"/>
    </row>
    <row r="54" spans="1:10" ht="15" customHeight="1">
      <c r="B54" s="940"/>
      <c r="C54" s="951"/>
      <c r="D54" s="951" t="s">
        <v>108</v>
      </c>
      <c r="E54" s="951"/>
      <c r="F54" s="940"/>
      <c r="G54" s="940"/>
    </row>
    <row r="55" spans="1:10" ht="15" customHeight="1">
      <c r="B55" s="940"/>
      <c r="C55" s="951"/>
      <c r="D55" s="951" t="s">
        <v>109</v>
      </c>
      <c r="E55" s="951"/>
      <c r="G55" s="940"/>
    </row>
    <row r="56" spans="1:10" ht="15" customHeight="1">
      <c r="B56" s="940"/>
      <c r="C56" s="951"/>
      <c r="D56" s="951" t="s">
        <v>110</v>
      </c>
      <c r="E56" s="951"/>
      <c r="G56" s="940"/>
    </row>
    <row r="57" spans="1:10" ht="15" customHeight="1">
      <c r="C57" s="951"/>
      <c r="D57" s="951" t="s">
        <v>111</v>
      </c>
      <c r="E57" s="951"/>
    </row>
    <row r="58" spans="1:10" ht="15" customHeight="1">
      <c r="C58" s="951"/>
      <c r="D58" s="951" t="s">
        <v>112</v>
      </c>
      <c r="E58" s="951"/>
    </row>
  </sheetData>
  <sheetProtection formatCells="0" formatColumns="0" formatRows="0" insertColumns="0" insertRows="0" deleteColumns="0" deleteRows="0" sort="0" autoFilter="0" pivotTables="0"/>
  <mergeCells count="1">
    <mergeCell ref="B3:C3"/>
  </mergeCells>
  <phoneticPr fontId="14" type="noConversion"/>
  <hyperlinks>
    <hyperlink ref="B2" location="封面!A1" display="评估申报表封面"/>
    <hyperlink ref="D4" location="'1-汇总表'!A1" display="1-汇总表"/>
    <hyperlink ref="E4" location="'2-分类汇总'!A1" display="2-分类汇总表"/>
    <hyperlink ref="C6" location="'3-流动汇总'!A1" display="3-流动资产"/>
    <hyperlink ref="E6" location="'3-1-1现金'!A1" display="3-1-1货币资金-现金"/>
    <hyperlink ref="E7" location="'3-1-2银行存款'!A1" display="3-1-2货币资金-银行存款"/>
    <hyperlink ref="E8" location="'3-1-3其他货币资金'!A1" display="3-1-3货币资金-其他货币资金"/>
    <hyperlink ref="D9" location="'3-2交易性金融资产汇总'!A1" display="3-2交易性金融资产"/>
    <hyperlink ref="E9" location="'3-2-1交易性-股票'!A1" display="3-2-1交易性-股票"/>
    <hyperlink ref="E10" location="'3-2-2交易性-债券'!A1" display="3-2-2交易性-债券"/>
    <hyperlink ref="D12" location="'3-3应收票据'!A1" display="3-3应收票据"/>
    <hyperlink ref="D13" location="'3-4应收账款'!A1" display="3-4应收账款"/>
    <hyperlink ref="D18" location="'3-9存货汇总'!A1" display="3-9存货"/>
    <hyperlink ref="E19" location="'3-9-2原材料'!A1" display="3-9-2原材料"/>
    <hyperlink ref="E18" location="'3-9-1材料采购（在途物资）'!A1" display="3-9-1材料采购（在途物资）"/>
    <hyperlink ref="E22" location="'3-9-5产成品（库存商品）'!A1" display="3-9-5产成品（库存商品）"/>
    <hyperlink ref="E23" location="'3-9-6在产品（自制半成品）'!A1" display="3-9-6在产品（自制半成品）"/>
    <hyperlink ref="C28" location="'4-非流动资产汇总'!A1" display="4-非流动资产"/>
    <hyperlink ref="E38" location="'4-6-1房屋建筑物'!A1" display="4-6-1房屋建筑物"/>
    <hyperlink ref="E39" location="'4-6-2构筑物'!A1" display="4-6-2构筑物"/>
    <hyperlink ref="E40" location="'4-6-3管道沟槽'!A1" display="4-6-3管道及沟槽"/>
    <hyperlink ref="E41" location="'4-6-4机器设备'!A1" display="4-6-4机器设备"/>
    <hyperlink ref="E42" location="'4-6-5车辆'!A1" display="4-6-5车辆"/>
    <hyperlink ref="E43" location="'4-6-6电子设备'!A1" display="4-6-6电子设备"/>
    <hyperlink ref="D47" location="'4-8工程物资'!A1" display="4-8工程物资"/>
    <hyperlink ref="E45" location="'4-7-1在建（土建）'!A1" display="4-7-1在建工程-土建工程"/>
    <hyperlink ref="E46" location="'4-7-2在建（设备）'!A1" display="4-7-2在建工程-设备安装工程"/>
    <hyperlink ref="D48" location="'4-9固定资产清理'!A1" display="4-9固定资产清理"/>
    <hyperlink ref="G6" location="'5流动负债汇总'!A1" display="5-流动负债"/>
    <hyperlink ref="I6" location="'5-1短期借款'!A1" display="5-1短期借款"/>
    <hyperlink ref="I8" location="'5-3应付票据'!A1" display="5-3应付票据"/>
    <hyperlink ref="I9" location="'5-4应付账款'!A1" display="5-4应付账款"/>
    <hyperlink ref="I10" location="'5-5预收账款'!A1" display="5-5预收款项"/>
    <hyperlink ref="I15" location="'5-10其他应付款'!A1" display="5-10其他应付款"/>
    <hyperlink ref="I11" location="'5-6职工薪酬'!A1" display="5-6职工薪酬"/>
    <hyperlink ref="I12" location="'5-7应交税费'!A1" display="5-7应交税费"/>
    <hyperlink ref="I17" location="'5-12其他流动负债'!A1" display="5-12其他流动负债"/>
    <hyperlink ref="G20" location="'6-非流动负债汇总 '!A1" display="6-非流动负债"/>
    <hyperlink ref="I20" location="'6-1长期借款'!A1" display="6-1长期借款"/>
    <hyperlink ref="I22" location="'6-3长期应付款'!A1" display="6-3长期应付款"/>
    <hyperlink ref="I26" location="'6-7其他非流动负债'!A1" display="6-7其他非流动负债"/>
    <hyperlink ref="I25" location="'6-6递延所得税负债'!A1" display="6-6递延所得税负债"/>
    <hyperlink ref="B3" location="填表说明!A1" display="评估申报表说明（填表前请先阅读）"/>
    <hyperlink ref="C4" location="资产负债表!A1" display="资产负债表"/>
    <hyperlink ref="I21" location="'6-2应付债券'!A1" display="6-2应付债券"/>
    <hyperlink ref="I23" location="'6-4专项应付款'!A1" display="6-4专项应付款"/>
    <hyperlink ref="B4" location="基本情况!A1" display="基本情况表"/>
    <hyperlink ref="D6" location="'3-1货币汇总表'!A1" display="3-1货币资金"/>
    <hyperlink ref="E24" location="'3-9-7发出商品'!A1" display="3-9-7发出商品"/>
    <hyperlink ref="B3:C3" location="填表说明!B2" display="评估申报表说明（填表前请先阅读）"/>
    <hyperlink ref="E44" location="'4-6-7土地'!A1" display="4-6-7土地"/>
    <hyperlink ref="E28" location="'4-1-1可出售-股票'!A1" display="4-1-1可供出售-股票"/>
    <hyperlink ref="E29" location="'4-1-2可出售-债券'!A1" display="4-1-2可供出售-债券"/>
    <hyperlink ref="D16" location="'3-7应收股利'!A1" display="3-7应收股利"/>
    <hyperlink ref="D15" location="'3-6应收利息'!A1" display="3-6应收利息"/>
    <hyperlink ref="D17" location="'3-8其他应收款'!A1" display="3-8其他应收款"/>
    <hyperlink ref="D14" location="'3-5预付账款'!A1" display="3-5预付账款"/>
    <hyperlink ref="D32" location="'4-3长期应收'!A1" display="4-3长期应收款"/>
    <hyperlink ref="D33" location="'4-4股权投资'!A1" display="4-4长期股权投资"/>
    <hyperlink ref="D34" location="'4-5投资性房地产汇总'!A1" display="4-5投资性房地产"/>
    <hyperlink ref="E51" location="'4-12-1无形-土地'!A1" display="4-12-1无形-土地使用权"/>
    <hyperlink ref="E53" location="'4-12-3无形-其他'!A1" display="4-12-3无形-其他"/>
    <hyperlink ref="I24" location="'6-5预计负债'!A1" display="6-5预计负债"/>
    <hyperlink ref="E11" location="'3-3-3交易性-基金'!A1" display="3-2-3交易性-基金"/>
    <hyperlink ref="E20" location="'3-9-3在库周转材料'!A1" display="3-9-3在库周转材料"/>
    <hyperlink ref="E21" location="'3-9-4委托加工物资'!A1" display="3-9-4委托加工物资"/>
    <hyperlink ref="E25" location="'3-9-8在用周转材料'!A1" display="3-9-8在用周转材料"/>
    <hyperlink ref="D26" location="'3-10一年到期非流动资产'!A1" display="3-10一年到期非流动资产"/>
    <hyperlink ref="D27" location="'3-11其他流动资产'!A1" display="3-11其他流动资产"/>
    <hyperlink ref="D28" location="'4-1可供出售金融资产汇总'!A1" display="4-1可供出售金融资产"/>
    <hyperlink ref="E30" location="'4-1-3可出售-其他'!A1" display="4-1-3可供出售-其他"/>
    <hyperlink ref="D31" location="'4-2持有到期投资'!A1" display="4-2持有至到期投资"/>
    <hyperlink ref="D38" location="'4-6固定资产汇总'!A1" display="4-6固定资产"/>
    <hyperlink ref="D45" location="'4-7在建工程汇总'!A1" display="4-7在建工程"/>
    <hyperlink ref="D49" location="'4-10生产性生物资产'!A1" display="4-10生产性生物资产"/>
    <hyperlink ref="D51" location="'4-12无形资产汇总'!A1" display="4-12无形资产"/>
    <hyperlink ref="D54" location="'4-13开发支出'!A1" display="4-13开发支出"/>
    <hyperlink ref="D55" location="'4-14商誉'!A1" display="4-14商誉"/>
    <hyperlink ref="D57" location="'4-16递延所得税资产'!A1" display="4-16递延所得税资产"/>
    <hyperlink ref="D58" location="'4-17其他非流动资产'!A1" display="4-17其他非流动资产"/>
    <hyperlink ref="I7" location="'5-2交易性金融负债'!A1" display="5-2交易性金融负债"/>
    <hyperlink ref="I13" location="'5-8应付利息'!A1" display="5-8应付利息"/>
    <hyperlink ref="I14" location="'5-9应付股利（利润）'!A1" display="5-9应付股利（利润）"/>
    <hyperlink ref="I16" location="'5-11一年到期非流动负债'!A1" display="5-11一年内到期的非流动负债"/>
    <hyperlink ref="E34" location="'4-5-1投资性房地产'!A1" display="4-5-1投资性-房屋（成本模式）"/>
    <hyperlink ref="E35" location="'4-5-2投资性房地产'!A1" display="4-5-2投资性-房屋（公允模式）"/>
    <hyperlink ref="E36" location="'4-5-3投资性房地产'!A1" display="4-5-3投资性-土地（成本模式）"/>
    <hyperlink ref="E37" location="'4-5-4投资性房地产'!A1" display="4-5-4投资性-土地（公允模式）"/>
    <hyperlink ref="D50" location="'4-11油气资产'!A1" display="4-11油气资产"/>
    <hyperlink ref="E52" location="'4-12-2无形-矿业权'!A1" display="4-12-2无形-矿业权"/>
    <hyperlink ref="D56" location="'4-15长期待摊费用'!A1" display="4-15长期待摊费用"/>
  </hyperlinks>
  <pageMargins left="0.75" right="0.75" top="1" bottom="1" header="0.5" footer="0.5"/>
  <pageSetup paperSize="9" orientation="portrait"/>
  <headerFooter alignWithMargins="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
  <sheetViews>
    <sheetView workbookViewId="0">
      <selection activeCell="I13" sqref="I13"/>
    </sheetView>
  </sheetViews>
  <sheetFormatPr defaultColWidth="9" defaultRowHeight="15.75" customHeight="1" outlineLevelCol="1"/>
  <cols>
    <col min="1" max="1" width="5.75" style="3" customWidth="1"/>
    <col min="2" max="2" width="25.08203125" style="3" customWidth="1"/>
    <col min="3" max="3" width="4.33203125" style="3" customWidth="1"/>
    <col min="4" max="4" width="12.08203125" style="3" hidden="1" customWidth="1" outlineLevel="1"/>
    <col min="5" max="5" width="9" style="284" hidden="1" customWidth="1" outlineLevel="1"/>
    <col min="6" max="6" width="13.33203125" style="284" hidden="1" customWidth="1" outlineLevel="1"/>
    <col min="7" max="7" width="10.58203125" style="284" customWidth="1" collapsed="1"/>
    <col min="8" max="8" width="7.5" style="284" customWidth="1"/>
    <col min="9" max="9" width="15.08203125" style="284" customWidth="1"/>
    <col min="10" max="10" width="9.5" style="3" customWidth="1"/>
    <col min="11" max="11" width="8.58203125" style="284" customWidth="1"/>
    <col min="12" max="13" width="15.58203125" style="284" customWidth="1"/>
    <col min="14" max="14" width="8.75" style="284" customWidth="1"/>
    <col min="15" max="15" width="9.5" style="3" customWidth="1"/>
    <col min="16" max="16384" width="9" style="3"/>
  </cols>
  <sheetData>
    <row r="1" spans="1:15" ht="15">
      <c r="A1" s="4" t="s">
        <v>0</v>
      </c>
      <c r="B1" s="5" t="s">
        <v>303</v>
      </c>
      <c r="C1" s="6"/>
      <c r="D1" s="6"/>
      <c r="E1" s="6"/>
      <c r="F1" s="6"/>
      <c r="G1" s="6"/>
      <c r="H1" s="6"/>
      <c r="I1" s="6"/>
      <c r="J1" s="6"/>
      <c r="K1" s="6"/>
      <c r="L1" s="6"/>
      <c r="M1" s="6"/>
      <c r="N1" s="6"/>
      <c r="O1" s="6"/>
    </row>
    <row r="2" spans="1:15" s="1" customFormat="1" ht="30" customHeight="1">
      <c r="A2" s="1106" t="s">
        <v>1006</v>
      </c>
      <c r="B2" s="1107"/>
      <c r="C2" s="1107"/>
      <c r="D2" s="1107"/>
      <c r="E2" s="1107"/>
      <c r="F2" s="1107"/>
      <c r="G2" s="1107"/>
      <c r="H2" s="1107"/>
      <c r="I2" s="1107"/>
      <c r="J2" s="1107"/>
      <c r="K2" s="1107"/>
      <c r="L2" s="1107"/>
      <c r="M2" s="1107"/>
      <c r="N2" s="1107"/>
      <c r="O2" s="1107"/>
    </row>
    <row r="3" spans="1:15" ht="14.15" customHeight="1">
      <c r="A3" s="1108" t="str">
        <f>CONCATENATE(封面!D9,封面!F9,封面!G9,封面!H9,封面!I9,封面!J9,封面!K9)</f>
        <v>清查基准日：2025年8月31日</v>
      </c>
      <c r="B3" s="1108"/>
      <c r="C3" s="1108"/>
      <c r="D3" s="1108"/>
      <c r="E3" s="1108"/>
      <c r="F3" s="1108"/>
      <c r="G3" s="1108"/>
      <c r="H3" s="1108"/>
      <c r="I3" s="1108"/>
      <c r="J3" s="1111"/>
      <c r="K3" s="1111"/>
      <c r="L3" s="1111"/>
      <c r="M3" s="1111"/>
      <c r="N3" s="1111"/>
      <c r="O3" s="1111"/>
    </row>
    <row r="4" spans="1:15" ht="14.15" customHeight="1">
      <c r="A4" s="8"/>
      <c r="B4" s="8"/>
      <c r="C4" s="8"/>
      <c r="D4" s="8"/>
      <c r="E4" s="8"/>
      <c r="F4" s="8"/>
      <c r="G4" s="8"/>
      <c r="H4" s="8"/>
      <c r="I4" s="8"/>
      <c r="J4" s="9"/>
      <c r="K4" s="9"/>
      <c r="L4" s="9"/>
      <c r="M4" s="9"/>
      <c r="N4" s="9"/>
      <c r="O4" s="10" t="s">
        <v>495</v>
      </c>
    </row>
    <row r="5" spans="1:15" ht="15.75" customHeight="1">
      <c r="A5" s="11" t="str">
        <f>封面!D7&amp;封面!E7</f>
        <v>资产清查单位：和县飞雁城乡客运有限公司</v>
      </c>
      <c r="O5" s="12" t="s">
        <v>203</v>
      </c>
    </row>
    <row r="6" spans="1:15" s="2" customFormat="1" ht="15.75" customHeight="1">
      <c r="A6" s="1128" t="s">
        <v>205</v>
      </c>
      <c r="B6" s="1128" t="s">
        <v>458</v>
      </c>
      <c r="C6" s="1130" t="s">
        <v>459</v>
      </c>
      <c r="D6" s="1128" t="s">
        <v>274</v>
      </c>
      <c r="E6" s="1129"/>
      <c r="F6" s="1134"/>
      <c r="G6" s="1135" t="s">
        <v>275</v>
      </c>
      <c r="H6" s="1135"/>
      <c r="I6" s="1136"/>
      <c r="J6" s="1128" t="s">
        <v>460</v>
      </c>
      <c r="K6" s="1128" t="s">
        <v>276</v>
      </c>
      <c r="L6" s="1129"/>
      <c r="M6" s="1137" t="s">
        <v>277</v>
      </c>
      <c r="N6" s="1128" t="s">
        <v>305</v>
      </c>
      <c r="O6" s="1128" t="s">
        <v>208</v>
      </c>
    </row>
    <row r="7" spans="1:15" s="2" customFormat="1" ht="15.75" customHeight="1">
      <c r="A7" s="1129"/>
      <c r="B7" s="1129"/>
      <c r="C7" s="1131"/>
      <c r="D7" s="13" t="s">
        <v>461</v>
      </c>
      <c r="E7" s="13" t="s">
        <v>462</v>
      </c>
      <c r="F7" s="14" t="s">
        <v>175</v>
      </c>
      <c r="G7" s="30" t="s">
        <v>461</v>
      </c>
      <c r="H7" s="13" t="s">
        <v>462</v>
      </c>
      <c r="I7" s="13" t="s">
        <v>175</v>
      </c>
      <c r="J7" s="1129"/>
      <c r="K7" s="13" t="s">
        <v>462</v>
      </c>
      <c r="L7" s="13" t="s">
        <v>175</v>
      </c>
      <c r="M7" s="1138"/>
      <c r="N7" s="1129"/>
      <c r="O7" s="1129"/>
    </row>
    <row r="8" spans="1:15" s="294" customFormat="1" ht="15.75" customHeight="1">
      <c r="A8" s="178" t="s">
        <v>463</v>
      </c>
      <c r="B8" s="277"/>
      <c r="C8" s="278"/>
      <c r="D8" s="278"/>
      <c r="E8" s="20"/>
      <c r="F8" s="19"/>
      <c r="G8" s="291"/>
      <c r="H8" s="20"/>
      <c r="I8" s="292"/>
      <c r="J8" s="291"/>
      <c r="K8" s="20"/>
      <c r="L8" s="292"/>
      <c r="M8" s="20"/>
      <c r="N8" s="20" t="str">
        <f t="shared" ref="N8:N28" si="0">IF(I8=0,"",(L8-I8)/I8*100)</f>
        <v/>
      </c>
      <c r="O8" s="21"/>
    </row>
    <row r="9" spans="1:15" ht="15.75" customHeight="1">
      <c r="A9" s="16">
        <v>2</v>
      </c>
      <c r="B9" s="277"/>
      <c r="C9" s="278"/>
      <c r="D9" s="278"/>
      <c r="E9" s="20"/>
      <c r="F9" s="19"/>
      <c r="G9" s="291"/>
      <c r="H9" s="20"/>
      <c r="I9" s="291"/>
      <c r="J9" s="291"/>
      <c r="K9" s="20"/>
      <c r="L9" s="291"/>
      <c r="M9" s="20"/>
      <c r="N9" s="20" t="str">
        <f t="shared" si="0"/>
        <v/>
      </c>
      <c r="O9" s="21"/>
    </row>
    <row r="10" spans="1:15" ht="15.75" customHeight="1">
      <c r="A10" s="16">
        <v>3</v>
      </c>
      <c r="B10" s="277"/>
      <c r="C10" s="278"/>
      <c r="D10" s="278"/>
      <c r="E10" s="20"/>
      <c r="F10" s="19"/>
      <c r="G10" s="291"/>
      <c r="H10" s="20"/>
      <c r="I10" s="291"/>
      <c r="J10" s="291"/>
      <c r="K10" s="20"/>
      <c r="L10" s="291"/>
      <c r="M10" s="20"/>
      <c r="N10" s="20" t="str">
        <f t="shared" si="0"/>
        <v/>
      </c>
      <c r="O10" s="21"/>
    </row>
    <row r="11" spans="1:15" ht="15.75" customHeight="1">
      <c r="A11" s="16"/>
      <c r="B11" s="17"/>
      <c r="C11" s="21"/>
      <c r="D11" s="38"/>
      <c r="E11" s="20"/>
      <c r="F11" s="19"/>
      <c r="G11" s="289"/>
      <c r="H11" s="20"/>
      <c r="I11" s="291"/>
      <c r="J11" s="38"/>
      <c r="K11" s="20"/>
      <c r="L11" s="20"/>
      <c r="M11" s="20"/>
      <c r="N11" s="20" t="str">
        <f t="shared" si="0"/>
        <v/>
      </c>
      <c r="O11" s="21"/>
    </row>
    <row r="12" spans="1:15" ht="15.75" customHeight="1">
      <c r="A12" s="16"/>
      <c r="B12" s="17"/>
      <c r="C12" s="21"/>
      <c r="D12" s="38"/>
      <c r="E12" s="20"/>
      <c r="F12" s="19"/>
      <c r="G12" s="289"/>
      <c r="H12" s="20"/>
      <c r="I12" s="291"/>
      <c r="J12" s="38"/>
      <c r="K12" s="20"/>
      <c r="L12" s="20"/>
      <c r="M12" s="20"/>
      <c r="N12" s="20" t="str">
        <f t="shared" si="0"/>
        <v/>
      </c>
      <c r="O12" s="21"/>
    </row>
    <row r="13" spans="1:15" ht="15.75" customHeight="1">
      <c r="A13" s="16"/>
      <c r="B13" s="17"/>
      <c r="C13" s="21"/>
      <c r="D13" s="38"/>
      <c r="E13" s="20" t="str">
        <f t="shared" ref="E13:E26" si="1">IF(D13=0,"",F13/D13)</f>
        <v/>
      </c>
      <c r="F13" s="19"/>
      <c r="G13" s="289"/>
      <c r="H13" s="20" t="str">
        <f t="shared" ref="H13:H26" si="2">IF(G13=0,"",I13/G13)</f>
        <v/>
      </c>
      <c r="I13" s="291"/>
      <c r="J13" s="38"/>
      <c r="K13" s="20"/>
      <c r="L13" s="20"/>
      <c r="M13" s="20"/>
      <c r="N13" s="20" t="str">
        <f t="shared" si="0"/>
        <v/>
      </c>
      <c r="O13" s="21"/>
    </row>
    <row r="14" spans="1:15" ht="15.75" customHeight="1">
      <c r="A14" s="16"/>
      <c r="B14" s="17"/>
      <c r="C14" s="21"/>
      <c r="D14" s="38"/>
      <c r="E14" s="20" t="str">
        <f t="shared" si="1"/>
        <v/>
      </c>
      <c r="F14" s="19"/>
      <c r="G14" s="289"/>
      <c r="H14" s="20" t="str">
        <f t="shared" si="2"/>
        <v/>
      </c>
      <c r="I14" s="291"/>
      <c r="J14" s="38"/>
      <c r="K14" s="20"/>
      <c r="L14" s="20"/>
      <c r="M14" s="20"/>
      <c r="N14" s="20" t="str">
        <f t="shared" si="0"/>
        <v/>
      </c>
      <c r="O14" s="21"/>
    </row>
    <row r="15" spans="1:15" ht="15.75" customHeight="1">
      <c r="A15" s="16"/>
      <c r="B15" s="83"/>
      <c r="C15" s="21"/>
      <c r="D15" s="38"/>
      <c r="E15" s="20" t="str">
        <f t="shared" si="1"/>
        <v/>
      </c>
      <c r="F15" s="19"/>
      <c r="G15" s="289"/>
      <c r="H15" s="20" t="str">
        <f t="shared" si="2"/>
        <v/>
      </c>
      <c r="I15" s="291"/>
      <c r="J15" s="38"/>
      <c r="K15" s="20"/>
      <c r="L15" s="20"/>
      <c r="M15" s="20"/>
      <c r="N15" s="20" t="str">
        <f t="shared" si="0"/>
        <v/>
      </c>
      <c r="O15" s="21"/>
    </row>
    <row r="16" spans="1:15" ht="15.75" customHeight="1">
      <c r="A16" s="16"/>
      <c r="B16" s="83"/>
      <c r="C16" s="21"/>
      <c r="D16" s="38"/>
      <c r="E16" s="20" t="str">
        <f t="shared" si="1"/>
        <v/>
      </c>
      <c r="F16" s="19"/>
      <c r="G16" s="289"/>
      <c r="H16" s="20" t="str">
        <f t="shared" si="2"/>
        <v/>
      </c>
      <c r="I16" s="291"/>
      <c r="J16" s="38"/>
      <c r="K16" s="20"/>
      <c r="L16" s="20"/>
      <c r="M16" s="20"/>
      <c r="N16" s="20" t="str">
        <f t="shared" si="0"/>
        <v/>
      </c>
      <c r="O16" s="21"/>
    </row>
    <row r="17" spans="1:15" ht="15.75" customHeight="1">
      <c r="A17" s="16"/>
      <c r="B17" s="17"/>
      <c r="C17" s="21"/>
      <c r="D17" s="38"/>
      <c r="E17" s="20" t="str">
        <f t="shared" si="1"/>
        <v/>
      </c>
      <c r="F17" s="19"/>
      <c r="G17" s="289"/>
      <c r="H17" s="20" t="str">
        <f t="shared" si="2"/>
        <v/>
      </c>
      <c r="I17" s="291"/>
      <c r="J17" s="38"/>
      <c r="K17" s="20"/>
      <c r="L17" s="20"/>
      <c r="M17" s="20"/>
      <c r="N17" s="20" t="str">
        <f t="shared" si="0"/>
        <v/>
      </c>
      <c r="O17" s="21"/>
    </row>
    <row r="18" spans="1:15" ht="15.75" customHeight="1">
      <c r="A18" s="16"/>
      <c r="B18" s="17"/>
      <c r="C18" s="21"/>
      <c r="D18" s="38"/>
      <c r="E18" s="20" t="str">
        <f t="shared" si="1"/>
        <v/>
      </c>
      <c r="F18" s="19"/>
      <c r="G18" s="289"/>
      <c r="H18" s="20" t="str">
        <f t="shared" si="2"/>
        <v/>
      </c>
      <c r="I18" s="291"/>
      <c r="J18" s="38"/>
      <c r="K18" s="20"/>
      <c r="L18" s="20"/>
      <c r="M18" s="20"/>
      <c r="N18" s="20" t="str">
        <f t="shared" si="0"/>
        <v/>
      </c>
      <c r="O18" s="21"/>
    </row>
    <row r="19" spans="1:15" ht="15.75" customHeight="1">
      <c r="A19" s="16"/>
      <c r="B19" s="17"/>
      <c r="C19" s="21"/>
      <c r="D19" s="38"/>
      <c r="E19" s="20" t="str">
        <f t="shared" si="1"/>
        <v/>
      </c>
      <c r="F19" s="19"/>
      <c r="G19" s="289"/>
      <c r="H19" s="20" t="str">
        <f t="shared" si="2"/>
        <v/>
      </c>
      <c r="I19" s="291"/>
      <c r="J19" s="38"/>
      <c r="K19" s="20"/>
      <c r="L19" s="20"/>
      <c r="M19" s="20"/>
      <c r="N19" s="20" t="str">
        <f t="shared" si="0"/>
        <v/>
      </c>
      <c r="O19" s="21"/>
    </row>
    <row r="20" spans="1:15" ht="15.75" customHeight="1">
      <c r="A20" s="16"/>
      <c r="B20" s="17"/>
      <c r="C20" s="21"/>
      <c r="D20" s="38"/>
      <c r="E20" s="20" t="str">
        <f t="shared" si="1"/>
        <v/>
      </c>
      <c r="F20" s="19"/>
      <c r="G20" s="289"/>
      <c r="H20" s="20" t="str">
        <f t="shared" si="2"/>
        <v/>
      </c>
      <c r="I20" s="291"/>
      <c r="J20" s="38"/>
      <c r="K20" s="20"/>
      <c r="L20" s="20"/>
      <c r="M20" s="20"/>
      <c r="N20" s="20" t="str">
        <f t="shared" si="0"/>
        <v/>
      </c>
      <c r="O20" s="21"/>
    </row>
    <row r="21" spans="1:15" ht="15.75" customHeight="1">
      <c r="A21" s="16"/>
      <c r="B21" s="17"/>
      <c r="C21" s="21"/>
      <c r="D21" s="38"/>
      <c r="E21" s="20" t="str">
        <f t="shared" si="1"/>
        <v/>
      </c>
      <c r="F21" s="19"/>
      <c r="G21" s="289"/>
      <c r="H21" s="20" t="str">
        <f t="shared" si="2"/>
        <v/>
      </c>
      <c r="I21" s="291"/>
      <c r="J21" s="38"/>
      <c r="K21" s="20"/>
      <c r="L21" s="20"/>
      <c r="M21" s="20"/>
      <c r="N21" s="20" t="str">
        <f t="shared" si="0"/>
        <v/>
      </c>
      <c r="O21" s="21"/>
    </row>
    <row r="22" spans="1:15" ht="15.75" customHeight="1">
      <c r="A22" s="16"/>
      <c r="B22" s="17"/>
      <c r="C22" s="21"/>
      <c r="D22" s="38"/>
      <c r="E22" s="20" t="str">
        <f t="shared" si="1"/>
        <v/>
      </c>
      <c r="F22" s="19"/>
      <c r="G22" s="289"/>
      <c r="H22" s="20" t="str">
        <f t="shared" si="2"/>
        <v/>
      </c>
      <c r="I22" s="291"/>
      <c r="J22" s="38"/>
      <c r="K22" s="20"/>
      <c r="L22" s="20"/>
      <c r="M22" s="20"/>
      <c r="N22" s="20" t="str">
        <f t="shared" si="0"/>
        <v/>
      </c>
      <c r="O22" s="21"/>
    </row>
    <row r="23" spans="1:15" ht="15.75" customHeight="1">
      <c r="A23" s="16"/>
      <c r="B23" s="83"/>
      <c r="C23" s="21"/>
      <c r="D23" s="38"/>
      <c r="E23" s="20" t="str">
        <f t="shared" si="1"/>
        <v/>
      </c>
      <c r="F23" s="19"/>
      <c r="G23" s="289"/>
      <c r="H23" s="20" t="str">
        <f t="shared" si="2"/>
        <v/>
      </c>
      <c r="I23" s="291"/>
      <c r="J23" s="38"/>
      <c r="K23" s="20"/>
      <c r="L23" s="20"/>
      <c r="M23" s="20"/>
      <c r="N23" s="20" t="str">
        <f t="shared" si="0"/>
        <v/>
      </c>
      <c r="O23" s="21"/>
    </row>
    <row r="24" spans="1:15" ht="15.75" customHeight="1">
      <c r="A24" s="16"/>
      <c r="B24" s="83"/>
      <c r="C24" s="21"/>
      <c r="D24" s="38"/>
      <c r="E24" s="20" t="str">
        <f t="shared" si="1"/>
        <v/>
      </c>
      <c r="F24" s="19"/>
      <c r="G24" s="289"/>
      <c r="H24" s="20" t="str">
        <f t="shared" si="2"/>
        <v/>
      </c>
      <c r="I24" s="291"/>
      <c r="J24" s="38"/>
      <c r="K24" s="20"/>
      <c r="L24" s="20"/>
      <c r="M24" s="20"/>
      <c r="N24" s="20" t="str">
        <f t="shared" si="0"/>
        <v/>
      </c>
      <c r="O24" s="21"/>
    </row>
    <row r="25" spans="1:15" ht="15.75" customHeight="1">
      <c r="A25" s="16"/>
      <c r="B25" s="17"/>
      <c r="C25" s="21"/>
      <c r="D25" s="38"/>
      <c r="E25" s="20" t="str">
        <f t="shared" si="1"/>
        <v/>
      </c>
      <c r="F25" s="19"/>
      <c r="G25" s="289"/>
      <c r="H25" s="20" t="str">
        <f t="shared" si="2"/>
        <v/>
      </c>
      <c r="I25" s="291"/>
      <c r="J25" s="38"/>
      <c r="K25" s="20"/>
      <c r="L25" s="20"/>
      <c r="M25" s="20"/>
      <c r="N25" s="20" t="str">
        <f t="shared" si="0"/>
        <v/>
      </c>
      <c r="O25" s="21"/>
    </row>
    <row r="26" spans="1:15" s="161" customFormat="1" ht="15.75" customHeight="1">
      <c r="A26" s="1132" t="s">
        <v>413</v>
      </c>
      <c r="B26" s="1133"/>
      <c r="C26" s="159"/>
      <c r="D26" s="281"/>
      <c r="E26" s="158" t="str">
        <f t="shared" si="1"/>
        <v/>
      </c>
      <c r="F26" s="260"/>
      <c r="G26" s="290"/>
      <c r="H26" s="158" t="str">
        <f t="shared" si="2"/>
        <v/>
      </c>
      <c r="I26" s="293">
        <f>SUM(I8:I25)</f>
        <v>0</v>
      </c>
      <c r="J26" s="281"/>
      <c r="K26" s="158"/>
      <c r="L26" s="158">
        <f>SUM(L8:L25)</f>
        <v>0</v>
      </c>
      <c r="M26" s="158">
        <f>L26-I26</f>
        <v>0</v>
      </c>
      <c r="N26" s="158" t="str">
        <f t="shared" si="0"/>
        <v/>
      </c>
      <c r="O26" s="159"/>
    </row>
    <row r="27" spans="1:15" ht="15.75" customHeight="1">
      <c r="A27" s="1112" t="s">
        <v>496</v>
      </c>
      <c r="B27" s="1154"/>
      <c r="C27" s="21"/>
      <c r="D27" s="38"/>
      <c r="E27" s="291"/>
      <c r="F27" s="19"/>
      <c r="G27" s="289"/>
      <c r="H27" s="291"/>
      <c r="I27" s="293"/>
      <c r="J27" s="38"/>
      <c r="K27" s="20"/>
      <c r="L27" s="158"/>
      <c r="M27" s="20">
        <f>L27-I27</f>
        <v>0</v>
      </c>
      <c r="N27" s="20" t="str">
        <f t="shared" si="0"/>
        <v/>
      </c>
      <c r="O27" s="21"/>
    </row>
    <row r="28" spans="1:15" ht="15.75" customHeight="1">
      <c r="A28" s="1112" t="s">
        <v>413</v>
      </c>
      <c r="B28" s="1113"/>
      <c r="C28" s="21"/>
      <c r="D28" s="38"/>
      <c r="E28" s="20"/>
      <c r="F28" s="19">
        <f>SUM(F8:F27)</f>
        <v>0</v>
      </c>
      <c r="G28" s="177"/>
      <c r="H28" s="20"/>
      <c r="I28" s="20">
        <f>I26-I27</f>
        <v>0</v>
      </c>
      <c r="J28" s="38"/>
      <c r="K28" s="20"/>
      <c r="L28" s="20">
        <f>L26-L27</f>
        <v>0</v>
      </c>
      <c r="M28" s="20">
        <f>L28-I28</f>
        <v>0</v>
      </c>
      <c r="N28" s="20" t="str">
        <f t="shared" si="0"/>
        <v/>
      </c>
      <c r="O28" s="21"/>
    </row>
    <row r="29" spans="1:15" ht="15.75" customHeight="1">
      <c r="A29" s="24" t="str">
        <f>封面!D11&amp;封面!F11</f>
        <v>资产清查单位填报人：赵翠</v>
      </c>
      <c r="E29" s="3"/>
      <c r="F29" s="3"/>
      <c r="G29" s="295"/>
      <c r="H29" s="11"/>
      <c r="J29" s="11"/>
      <c r="K29" s="3"/>
      <c r="L29" s="3"/>
      <c r="M29" s="3"/>
      <c r="N29" s="3"/>
    </row>
    <row r="30" spans="1:15" ht="15.75" customHeight="1">
      <c r="A30" s="24" t="str">
        <f>CONCATENATE(封面!D13,封面!F13,封面!G13,封面!H13,封面!I13,封面!J13,封面!K13)</f>
        <v>填表日期：2025年9月23日</v>
      </c>
      <c r="E30" s="3"/>
      <c r="F30" s="3"/>
      <c r="G30" s="295"/>
      <c r="H30" s="295"/>
      <c r="I30" s="295"/>
      <c r="K30" s="3"/>
      <c r="L30" s="3"/>
      <c r="M30" s="3"/>
      <c r="N30" s="3"/>
    </row>
  </sheetData>
  <sheetProtection formatCells="0" formatColumns="0" formatRows="0" insertColumns="0" insertRows="0" deleteColumns="0" deleteRows="0" sort="0" autoFilter="0" pivotTables="0"/>
  <mergeCells count="15">
    <mergeCell ref="J6:J7"/>
    <mergeCell ref="A2:O2"/>
    <mergeCell ref="A3:O3"/>
    <mergeCell ref="D6:F6"/>
    <mergeCell ref="G6:I6"/>
    <mergeCell ref="K6:L6"/>
    <mergeCell ref="M6:M7"/>
    <mergeCell ref="N6:N7"/>
    <mergeCell ref="O6:O7"/>
    <mergeCell ref="A27:B27"/>
    <mergeCell ref="A28:B28"/>
    <mergeCell ref="A6:A7"/>
    <mergeCell ref="B6:B7"/>
    <mergeCell ref="C6:C7"/>
    <mergeCell ref="A26:B26"/>
  </mergeCells>
  <phoneticPr fontId="14" type="noConversion"/>
  <hyperlinks>
    <hyperlink ref="A1" location="索引目录!E23" display="返回索引页"/>
    <hyperlink ref="B1" location="'3-9存货汇总'!B11" display="返回"/>
  </hyperlinks>
  <printOptions horizontalCentered="1"/>
  <pageMargins left="0.75" right="0.75" top="0.9" bottom="0.83" header="1.22" footer="0.51"/>
  <pageSetup paperSize="9" scale="8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0"/>
  <sheetViews>
    <sheetView workbookViewId="0">
      <selection activeCell="K13" sqref="K13"/>
    </sheetView>
  </sheetViews>
  <sheetFormatPr defaultColWidth="9" defaultRowHeight="15.75" customHeight="1" outlineLevelCol="1"/>
  <cols>
    <col min="1" max="1" width="5.75" style="3" customWidth="1"/>
    <col min="2" max="2" width="15.58203125" style="3" customWidth="1"/>
    <col min="3" max="3" width="17.75" style="3" customWidth="1"/>
    <col min="4" max="4" width="5.08203125" style="3" customWidth="1"/>
    <col min="5" max="5" width="9" style="3" hidden="1" customWidth="1" outlineLevel="1"/>
    <col min="6" max="6" width="9" style="284" hidden="1" customWidth="1" outlineLevel="1"/>
    <col min="7" max="7" width="12.75" style="284" hidden="1" customWidth="1" outlineLevel="1"/>
    <col min="8" max="8" width="10.25" style="284" customWidth="1" collapsed="1"/>
    <col min="9" max="9" width="6.83203125" style="284" customWidth="1"/>
    <col min="10" max="10" width="13.08203125" style="284" bestFit="1" customWidth="1"/>
    <col min="11" max="11" width="10" style="3" customWidth="1"/>
    <col min="12" max="12" width="8.5" style="284" customWidth="1"/>
    <col min="13" max="14" width="12.25" style="284" customWidth="1"/>
    <col min="15" max="15" width="7" style="284" customWidth="1"/>
    <col min="16" max="16" width="8.08203125" style="3" customWidth="1"/>
    <col min="17" max="16384" width="9" style="3"/>
  </cols>
  <sheetData>
    <row r="1" spans="1:16" ht="15">
      <c r="A1" s="4" t="s">
        <v>0</v>
      </c>
      <c r="B1" s="276" t="s">
        <v>303</v>
      </c>
      <c r="C1" s="2"/>
      <c r="D1" s="2"/>
      <c r="E1" s="2"/>
      <c r="F1" s="2"/>
      <c r="G1" s="2"/>
      <c r="H1" s="2"/>
      <c r="I1" s="2"/>
      <c r="J1" s="2"/>
      <c r="K1" s="2"/>
      <c r="L1" s="2"/>
      <c r="M1" s="2"/>
      <c r="N1" s="2"/>
      <c r="O1" s="2"/>
      <c r="P1" s="2"/>
    </row>
    <row r="2" spans="1:16" s="1" customFormat="1" ht="30" customHeight="1">
      <c r="A2" s="1106" t="s">
        <v>1005</v>
      </c>
      <c r="B2" s="1155"/>
      <c r="C2" s="1155"/>
      <c r="D2" s="1155"/>
      <c r="E2" s="1155"/>
      <c r="F2" s="1155"/>
      <c r="G2" s="1155"/>
      <c r="H2" s="1155"/>
      <c r="I2" s="1155"/>
      <c r="J2" s="1155"/>
      <c r="K2" s="1155"/>
      <c r="L2" s="1155"/>
      <c r="M2" s="1155"/>
      <c r="N2" s="1155"/>
      <c r="O2" s="1155"/>
      <c r="P2" s="1155"/>
    </row>
    <row r="3" spans="1:16" ht="14.15" customHeight="1">
      <c r="A3" s="1108" t="str">
        <f>CONCATENATE(封面!D9,封面!F9,封面!G9,封面!H9,封面!I9,封面!J9,封面!K9)</f>
        <v>清查基准日：2025年8月31日</v>
      </c>
      <c r="B3" s="1108"/>
      <c r="C3" s="1108"/>
      <c r="D3" s="1108"/>
      <c r="E3" s="1108"/>
      <c r="F3" s="1108"/>
      <c r="G3" s="1108"/>
      <c r="H3" s="1108"/>
      <c r="I3" s="1108"/>
      <c r="J3" s="1111"/>
      <c r="K3" s="1111"/>
      <c r="L3" s="1111"/>
      <c r="M3" s="1111"/>
      <c r="N3" s="1111"/>
      <c r="O3" s="1111"/>
      <c r="P3" s="1111"/>
    </row>
    <row r="4" spans="1:16" ht="14.15" customHeight="1">
      <c r="A4" s="8"/>
      <c r="B4" s="8"/>
      <c r="C4" s="8"/>
      <c r="D4" s="8"/>
      <c r="E4" s="8"/>
      <c r="F4" s="8"/>
      <c r="G4" s="8"/>
      <c r="H4" s="8"/>
      <c r="I4" s="8"/>
      <c r="J4" s="9"/>
      <c r="K4" s="9"/>
      <c r="L4" s="9"/>
      <c r="M4" s="9"/>
      <c r="N4" s="9"/>
      <c r="O4" s="9"/>
      <c r="P4" s="10" t="s">
        <v>497</v>
      </c>
    </row>
    <row r="5" spans="1:16" ht="15.75" customHeight="1">
      <c r="A5" s="11" t="str">
        <f>封面!D7&amp;封面!E7</f>
        <v>资产清查单位：和县飞雁城乡客运有限公司</v>
      </c>
      <c r="P5" s="12" t="s">
        <v>203</v>
      </c>
    </row>
    <row r="6" spans="1:16" s="2" customFormat="1" ht="15.75" customHeight="1">
      <c r="A6" s="1128" t="s">
        <v>205</v>
      </c>
      <c r="B6" s="1128" t="s">
        <v>498</v>
      </c>
      <c r="C6" s="1128" t="s">
        <v>499</v>
      </c>
      <c r="D6" s="1130" t="s">
        <v>459</v>
      </c>
      <c r="E6" s="1128" t="s">
        <v>274</v>
      </c>
      <c r="F6" s="1129"/>
      <c r="G6" s="1134"/>
      <c r="H6" s="1135" t="s">
        <v>275</v>
      </c>
      <c r="I6" s="1135"/>
      <c r="J6" s="1136"/>
      <c r="K6" s="1128" t="s">
        <v>460</v>
      </c>
      <c r="L6" s="1156" t="s">
        <v>276</v>
      </c>
      <c r="M6" s="1157"/>
      <c r="N6" s="1137" t="s">
        <v>277</v>
      </c>
      <c r="O6" s="1156" t="s">
        <v>305</v>
      </c>
      <c r="P6" s="1128" t="s">
        <v>208</v>
      </c>
    </row>
    <row r="7" spans="1:16" s="2" customFormat="1" ht="15.75" customHeight="1">
      <c r="A7" s="1129"/>
      <c r="B7" s="1129"/>
      <c r="C7" s="1129"/>
      <c r="D7" s="1131"/>
      <c r="E7" s="13" t="s">
        <v>461</v>
      </c>
      <c r="F7" s="285" t="s">
        <v>462</v>
      </c>
      <c r="G7" s="286" t="s">
        <v>175</v>
      </c>
      <c r="H7" s="30" t="s">
        <v>461</v>
      </c>
      <c r="I7" s="13" t="s">
        <v>462</v>
      </c>
      <c r="J7" s="13" t="s">
        <v>175</v>
      </c>
      <c r="K7" s="1129"/>
      <c r="L7" s="285" t="s">
        <v>462</v>
      </c>
      <c r="M7" s="285" t="s">
        <v>175</v>
      </c>
      <c r="N7" s="1138"/>
      <c r="O7" s="1157"/>
      <c r="P7" s="1129"/>
    </row>
    <row r="8" spans="1:16" ht="15.75" customHeight="1">
      <c r="A8" s="178"/>
      <c r="B8" s="180"/>
      <c r="C8" s="16"/>
      <c r="D8" s="287"/>
      <c r="E8" s="38"/>
      <c r="F8" s="20" t="str">
        <f t="shared" ref="F8:F26" si="0">IF(E8=0,"",G8/E8)</f>
        <v/>
      </c>
      <c r="G8" s="19"/>
      <c r="H8" s="288"/>
      <c r="I8" s="20" t="str">
        <f t="shared" ref="I8:I26" si="1">IF(H8=0,"",J8/H8)</f>
        <v/>
      </c>
      <c r="J8" s="292"/>
      <c r="K8" s="38"/>
      <c r="L8" s="20"/>
      <c r="M8" s="20"/>
      <c r="N8" s="20"/>
      <c r="O8" s="20" t="str">
        <f t="shared" ref="O8:O28" si="2">IF(J8=0,"",(M8-J8)/J8*100)</f>
        <v/>
      </c>
      <c r="P8" s="21"/>
    </row>
    <row r="9" spans="1:16" ht="15.75" customHeight="1">
      <c r="A9" s="16"/>
      <c r="B9" s="83"/>
      <c r="C9" s="16"/>
      <c r="D9" s="21"/>
      <c r="E9" s="38"/>
      <c r="F9" s="20" t="str">
        <f t="shared" si="0"/>
        <v/>
      </c>
      <c r="G9" s="19"/>
      <c r="H9" s="289"/>
      <c r="I9" s="20" t="str">
        <f t="shared" si="1"/>
        <v/>
      </c>
      <c r="J9" s="291"/>
      <c r="K9" s="38"/>
      <c r="L9" s="20"/>
      <c r="M9" s="20"/>
      <c r="N9" s="20"/>
      <c r="O9" s="20" t="str">
        <f t="shared" si="2"/>
        <v/>
      </c>
      <c r="P9" s="21"/>
    </row>
    <row r="10" spans="1:16" ht="15.75" customHeight="1">
      <c r="A10" s="16"/>
      <c r="B10" s="17"/>
      <c r="C10" s="16"/>
      <c r="D10" s="21"/>
      <c r="E10" s="38"/>
      <c r="F10" s="20" t="str">
        <f t="shared" si="0"/>
        <v/>
      </c>
      <c r="G10" s="19"/>
      <c r="H10" s="289"/>
      <c r="I10" s="20" t="str">
        <f t="shared" si="1"/>
        <v/>
      </c>
      <c r="J10" s="291"/>
      <c r="K10" s="38"/>
      <c r="L10" s="20"/>
      <c r="M10" s="20"/>
      <c r="N10" s="20"/>
      <c r="O10" s="20" t="str">
        <f t="shared" si="2"/>
        <v/>
      </c>
      <c r="P10" s="21"/>
    </row>
    <row r="11" spans="1:16" ht="15.75" customHeight="1">
      <c r="A11" s="16"/>
      <c r="B11" s="17"/>
      <c r="C11" s="16"/>
      <c r="D11" s="21"/>
      <c r="E11" s="38"/>
      <c r="F11" s="20" t="str">
        <f t="shared" si="0"/>
        <v/>
      </c>
      <c r="G11" s="19"/>
      <c r="H11" s="289"/>
      <c r="I11" s="20" t="str">
        <f t="shared" si="1"/>
        <v/>
      </c>
      <c r="J11" s="291"/>
      <c r="K11" s="38"/>
      <c r="L11" s="20"/>
      <c r="M11" s="20"/>
      <c r="N11" s="20"/>
      <c r="O11" s="20" t="str">
        <f t="shared" si="2"/>
        <v/>
      </c>
      <c r="P11" s="21"/>
    </row>
    <row r="12" spans="1:16" ht="15.75" customHeight="1">
      <c r="A12" s="16"/>
      <c r="B12" s="17"/>
      <c r="C12" s="16"/>
      <c r="D12" s="21"/>
      <c r="E12" s="38"/>
      <c r="F12" s="20" t="str">
        <f t="shared" si="0"/>
        <v/>
      </c>
      <c r="G12" s="19"/>
      <c r="H12" s="289"/>
      <c r="I12" s="20" t="str">
        <f t="shared" si="1"/>
        <v/>
      </c>
      <c r="J12" s="291"/>
      <c r="K12" s="38"/>
      <c r="L12" s="20"/>
      <c r="M12" s="20"/>
      <c r="N12" s="20"/>
      <c r="O12" s="20" t="str">
        <f t="shared" si="2"/>
        <v/>
      </c>
      <c r="P12" s="21"/>
    </row>
    <row r="13" spans="1:16" ht="15.75" customHeight="1">
      <c r="A13" s="16"/>
      <c r="B13" s="17"/>
      <c r="C13" s="16"/>
      <c r="D13" s="21"/>
      <c r="E13" s="38"/>
      <c r="F13" s="20" t="str">
        <f t="shared" si="0"/>
        <v/>
      </c>
      <c r="G13" s="19"/>
      <c r="H13" s="289"/>
      <c r="I13" s="20" t="str">
        <f t="shared" si="1"/>
        <v/>
      </c>
      <c r="J13" s="291"/>
      <c r="K13" s="38"/>
      <c r="L13" s="20"/>
      <c r="M13" s="20"/>
      <c r="N13" s="20"/>
      <c r="O13" s="20" t="str">
        <f t="shared" si="2"/>
        <v/>
      </c>
      <c r="P13" s="21"/>
    </row>
    <row r="14" spans="1:16" ht="15.75" customHeight="1">
      <c r="A14" s="16"/>
      <c r="B14" s="17"/>
      <c r="C14" s="16"/>
      <c r="D14" s="21"/>
      <c r="E14" s="38"/>
      <c r="F14" s="20" t="str">
        <f t="shared" si="0"/>
        <v/>
      </c>
      <c r="G14" s="19"/>
      <c r="H14" s="289"/>
      <c r="I14" s="20" t="str">
        <f t="shared" si="1"/>
        <v/>
      </c>
      <c r="J14" s="291"/>
      <c r="K14" s="38"/>
      <c r="L14" s="20"/>
      <c r="M14" s="20"/>
      <c r="N14" s="20"/>
      <c r="O14" s="20" t="str">
        <f t="shared" si="2"/>
        <v/>
      </c>
      <c r="P14" s="21"/>
    </row>
    <row r="15" spans="1:16" ht="15.75" customHeight="1">
      <c r="A15" s="16"/>
      <c r="B15" s="83"/>
      <c r="C15" s="16"/>
      <c r="D15" s="21"/>
      <c r="E15" s="38"/>
      <c r="F15" s="20" t="str">
        <f t="shared" si="0"/>
        <v/>
      </c>
      <c r="G15" s="19"/>
      <c r="H15" s="289"/>
      <c r="I15" s="20" t="str">
        <f t="shared" si="1"/>
        <v/>
      </c>
      <c r="J15" s="291"/>
      <c r="K15" s="38"/>
      <c r="L15" s="20"/>
      <c r="M15" s="20"/>
      <c r="N15" s="20"/>
      <c r="O15" s="20" t="str">
        <f t="shared" si="2"/>
        <v/>
      </c>
      <c r="P15" s="21"/>
    </row>
    <row r="16" spans="1:16" ht="15.75" customHeight="1">
      <c r="A16" s="16"/>
      <c r="B16" s="83"/>
      <c r="C16" s="16"/>
      <c r="D16" s="21"/>
      <c r="E16" s="38"/>
      <c r="F16" s="20" t="str">
        <f t="shared" si="0"/>
        <v/>
      </c>
      <c r="G16" s="19"/>
      <c r="H16" s="289"/>
      <c r="I16" s="20" t="str">
        <f t="shared" si="1"/>
        <v/>
      </c>
      <c r="J16" s="291"/>
      <c r="K16" s="38"/>
      <c r="L16" s="20"/>
      <c r="M16" s="20"/>
      <c r="N16" s="20"/>
      <c r="O16" s="20" t="str">
        <f t="shared" si="2"/>
        <v/>
      </c>
      <c r="P16" s="21"/>
    </row>
    <row r="17" spans="1:16" ht="15.75" customHeight="1">
      <c r="A17" s="16"/>
      <c r="B17" s="17"/>
      <c r="C17" s="16"/>
      <c r="D17" s="21"/>
      <c r="E17" s="38"/>
      <c r="F17" s="20" t="str">
        <f t="shared" si="0"/>
        <v/>
      </c>
      <c r="G17" s="19"/>
      <c r="H17" s="289"/>
      <c r="I17" s="20" t="str">
        <f t="shared" si="1"/>
        <v/>
      </c>
      <c r="J17" s="291"/>
      <c r="K17" s="38"/>
      <c r="L17" s="20"/>
      <c r="M17" s="20"/>
      <c r="N17" s="20"/>
      <c r="O17" s="20" t="str">
        <f t="shared" si="2"/>
        <v/>
      </c>
      <c r="P17" s="21"/>
    </row>
    <row r="18" spans="1:16" ht="15.75" customHeight="1">
      <c r="A18" s="16"/>
      <c r="B18" s="17"/>
      <c r="C18" s="16"/>
      <c r="D18" s="21"/>
      <c r="E18" s="38"/>
      <c r="F18" s="20" t="str">
        <f t="shared" si="0"/>
        <v/>
      </c>
      <c r="G18" s="19"/>
      <c r="H18" s="289"/>
      <c r="I18" s="20" t="str">
        <f t="shared" si="1"/>
        <v/>
      </c>
      <c r="J18" s="291"/>
      <c r="K18" s="38"/>
      <c r="L18" s="20"/>
      <c r="M18" s="20"/>
      <c r="N18" s="20"/>
      <c r="O18" s="20" t="str">
        <f t="shared" si="2"/>
        <v/>
      </c>
      <c r="P18" s="21"/>
    </row>
    <row r="19" spans="1:16" ht="15.75" customHeight="1">
      <c r="A19" s="16"/>
      <c r="B19" s="17"/>
      <c r="C19" s="16"/>
      <c r="D19" s="21"/>
      <c r="E19" s="38"/>
      <c r="F19" s="20" t="str">
        <f t="shared" si="0"/>
        <v/>
      </c>
      <c r="G19" s="19"/>
      <c r="H19" s="289"/>
      <c r="I19" s="20" t="str">
        <f t="shared" si="1"/>
        <v/>
      </c>
      <c r="J19" s="291"/>
      <c r="K19" s="38"/>
      <c r="L19" s="20"/>
      <c r="M19" s="20"/>
      <c r="N19" s="20"/>
      <c r="O19" s="20" t="str">
        <f t="shared" si="2"/>
        <v/>
      </c>
      <c r="P19" s="21"/>
    </row>
    <row r="20" spans="1:16" ht="15.75" customHeight="1">
      <c r="A20" s="16"/>
      <c r="B20" s="17"/>
      <c r="C20" s="16"/>
      <c r="D20" s="21"/>
      <c r="E20" s="38"/>
      <c r="F20" s="20" t="str">
        <f t="shared" si="0"/>
        <v/>
      </c>
      <c r="G20" s="19"/>
      <c r="H20" s="289"/>
      <c r="I20" s="20" t="str">
        <f t="shared" si="1"/>
        <v/>
      </c>
      <c r="J20" s="291"/>
      <c r="K20" s="38"/>
      <c r="L20" s="20"/>
      <c r="M20" s="20"/>
      <c r="N20" s="20"/>
      <c r="O20" s="20" t="str">
        <f t="shared" si="2"/>
        <v/>
      </c>
      <c r="P20" s="21"/>
    </row>
    <row r="21" spans="1:16" ht="15.75" customHeight="1">
      <c r="A21" s="16"/>
      <c r="B21" s="17"/>
      <c r="C21" s="16"/>
      <c r="D21" s="21"/>
      <c r="E21" s="38"/>
      <c r="F21" s="20" t="str">
        <f t="shared" si="0"/>
        <v/>
      </c>
      <c r="G21" s="19"/>
      <c r="H21" s="289"/>
      <c r="I21" s="20" t="str">
        <f t="shared" si="1"/>
        <v/>
      </c>
      <c r="J21" s="291"/>
      <c r="K21" s="38"/>
      <c r="L21" s="20"/>
      <c r="M21" s="20"/>
      <c r="N21" s="20"/>
      <c r="O21" s="20" t="str">
        <f t="shared" si="2"/>
        <v/>
      </c>
      <c r="P21" s="21"/>
    </row>
    <row r="22" spans="1:16" ht="15.75" customHeight="1">
      <c r="A22" s="16"/>
      <c r="B22" s="17"/>
      <c r="C22" s="16"/>
      <c r="D22" s="21"/>
      <c r="E22" s="38"/>
      <c r="F22" s="20" t="str">
        <f t="shared" si="0"/>
        <v/>
      </c>
      <c r="G22" s="19"/>
      <c r="H22" s="289"/>
      <c r="I22" s="20" t="str">
        <f t="shared" si="1"/>
        <v/>
      </c>
      <c r="J22" s="291"/>
      <c r="K22" s="38"/>
      <c r="L22" s="20"/>
      <c r="M22" s="20"/>
      <c r="N22" s="20"/>
      <c r="O22" s="20" t="str">
        <f t="shared" si="2"/>
        <v/>
      </c>
      <c r="P22" s="21"/>
    </row>
    <row r="23" spans="1:16" ht="15.75" customHeight="1">
      <c r="A23" s="16"/>
      <c r="B23" s="83"/>
      <c r="C23" s="16"/>
      <c r="D23" s="21"/>
      <c r="E23" s="38"/>
      <c r="F23" s="20" t="str">
        <f t="shared" si="0"/>
        <v/>
      </c>
      <c r="G23" s="19"/>
      <c r="H23" s="289"/>
      <c r="I23" s="20" t="str">
        <f t="shared" si="1"/>
        <v/>
      </c>
      <c r="J23" s="291"/>
      <c r="K23" s="38"/>
      <c r="L23" s="20"/>
      <c r="M23" s="20"/>
      <c r="N23" s="20"/>
      <c r="O23" s="20" t="str">
        <f t="shared" si="2"/>
        <v/>
      </c>
      <c r="P23" s="21"/>
    </row>
    <row r="24" spans="1:16" ht="15.75" customHeight="1">
      <c r="A24" s="16"/>
      <c r="B24" s="83"/>
      <c r="C24" s="16"/>
      <c r="D24" s="21"/>
      <c r="E24" s="38"/>
      <c r="F24" s="20" t="str">
        <f t="shared" si="0"/>
        <v/>
      </c>
      <c r="G24" s="19"/>
      <c r="H24" s="289"/>
      <c r="I24" s="20" t="str">
        <f t="shared" si="1"/>
        <v/>
      </c>
      <c r="J24" s="291"/>
      <c r="K24" s="38"/>
      <c r="L24" s="20"/>
      <c r="M24" s="20"/>
      <c r="N24" s="20"/>
      <c r="O24" s="20" t="str">
        <f t="shared" si="2"/>
        <v/>
      </c>
      <c r="P24" s="21"/>
    </row>
    <row r="25" spans="1:16" ht="15.75" customHeight="1">
      <c r="A25" s="16"/>
      <c r="B25" s="17"/>
      <c r="C25" s="16"/>
      <c r="D25" s="21"/>
      <c r="E25" s="38"/>
      <c r="F25" s="20" t="str">
        <f t="shared" si="0"/>
        <v/>
      </c>
      <c r="G25" s="19"/>
      <c r="H25" s="289"/>
      <c r="I25" s="20" t="str">
        <f t="shared" si="1"/>
        <v/>
      </c>
      <c r="J25" s="291"/>
      <c r="K25" s="38"/>
      <c r="L25" s="20"/>
      <c r="M25" s="20"/>
      <c r="N25" s="20"/>
      <c r="O25" s="20" t="str">
        <f t="shared" si="2"/>
        <v/>
      </c>
      <c r="P25" s="21"/>
    </row>
    <row r="26" spans="1:16" s="161" customFormat="1" ht="15.75" customHeight="1">
      <c r="A26" s="1132" t="s">
        <v>413</v>
      </c>
      <c r="B26" s="1133"/>
      <c r="C26" s="152"/>
      <c r="D26" s="159"/>
      <c r="E26" s="281"/>
      <c r="F26" s="158" t="str">
        <f t="shared" si="0"/>
        <v/>
      </c>
      <c r="G26" s="260"/>
      <c r="H26" s="290"/>
      <c r="I26" s="158" t="str">
        <f t="shared" si="1"/>
        <v/>
      </c>
      <c r="J26" s="293">
        <f>SUM(J8:J25)</f>
        <v>0</v>
      </c>
      <c r="K26" s="281"/>
      <c r="L26" s="158"/>
      <c r="M26" s="158">
        <f>SUM(M8:M25)</f>
        <v>0</v>
      </c>
      <c r="N26" s="158">
        <f>M26-J26</f>
        <v>0</v>
      </c>
      <c r="O26" s="158" t="str">
        <f t="shared" si="2"/>
        <v/>
      </c>
      <c r="P26" s="159"/>
    </row>
    <row r="27" spans="1:16" ht="15.75" customHeight="1">
      <c r="A27" s="1112" t="s">
        <v>500</v>
      </c>
      <c r="B27" s="1154"/>
      <c r="C27" s="16"/>
      <c r="D27" s="21"/>
      <c r="E27" s="38"/>
      <c r="F27" s="291"/>
      <c r="G27" s="19"/>
      <c r="H27" s="289"/>
      <c r="I27" s="291"/>
      <c r="J27" s="293"/>
      <c r="K27" s="38"/>
      <c r="L27" s="20"/>
      <c r="M27" s="158"/>
      <c r="N27" s="20">
        <f>M27-J27</f>
        <v>0</v>
      </c>
      <c r="O27" s="20" t="str">
        <f t="shared" si="2"/>
        <v/>
      </c>
      <c r="P27" s="21"/>
    </row>
    <row r="28" spans="1:16" ht="15.75" customHeight="1">
      <c r="A28" s="1112" t="s">
        <v>413</v>
      </c>
      <c r="B28" s="1113"/>
      <c r="C28" s="16"/>
      <c r="D28" s="21"/>
      <c r="E28" s="38"/>
      <c r="F28" s="20"/>
      <c r="G28" s="19">
        <f>SUM(G8:G27)</f>
        <v>0</v>
      </c>
      <c r="H28" s="177"/>
      <c r="I28" s="20"/>
      <c r="J28" s="20">
        <f>J26-J27</f>
        <v>0</v>
      </c>
      <c r="K28" s="38"/>
      <c r="L28" s="20"/>
      <c r="M28" s="20">
        <f>M26-M27</f>
        <v>0</v>
      </c>
      <c r="N28" s="20">
        <f>M28-J28</f>
        <v>0</v>
      </c>
      <c r="O28" s="20" t="str">
        <f t="shared" si="2"/>
        <v/>
      </c>
      <c r="P28" s="21"/>
    </row>
    <row r="29" spans="1:16" ht="15.75" customHeight="1">
      <c r="A29" s="24" t="str">
        <f>封面!D11&amp;封面!F11</f>
        <v>资产清查单位填报人：赵翠</v>
      </c>
      <c r="J29" s="11" t="str">
        <f>"评估人员："&amp;封面!E20</f>
        <v>评估人员：</v>
      </c>
    </row>
    <row r="30" spans="1:16"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6">
    <mergeCell ref="D6:D7"/>
    <mergeCell ref="A2:P2"/>
    <mergeCell ref="A3:P3"/>
    <mergeCell ref="E6:G6"/>
    <mergeCell ref="H6:J6"/>
    <mergeCell ref="L6:M6"/>
    <mergeCell ref="K6:K7"/>
    <mergeCell ref="N6:N7"/>
    <mergeCell ref="O6:O7"/>
    <mergeCell ref="P6:P7"/>
    <mergeCell ref="A27:B27"/>
    <mergeCell ref="A28:B28"/>
    <mergeCell ref="A6:A7"/>
    <mergeCell ref="B6:B7"/>
    <mergeCell ref="C6:C7"/>
    <mergeCell ref="A26:B26"/>
  </mergeCells>
  <phoneticPr fontId="14" type="noConversion"/>
  <hyperlinks>
    <hyperlink ref="A1" location="索引目录!E24" display="返回索引页"/>
    <hyperlink ref="B1" location="'3-9存货汇总'!B12"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0"/>
  <sheetViews>
    <sheetView workbookViewId="0">
      <selection activeCell="I29" sqref="I29"/>
    </sheetView>
  </sheetViews>
  <sheetFormatPr defaultColWidth="9" defaultRowHeight="15.75" customHeight="1" outlineLevelCol="1"/>
  <cols>
    <col min="1" max="1" width="5.83203125" style="3" customWidth="1"/>
    <col min="2" max="2" width="18.75" style="3" customWidth="1"/>
    <col min="3" max="3" width="8" style="43" bestFit="1" customWidth="1"/>
    <col min="4" max="4" width="6.5" style="43" customWidth="1"/>
    <col min="5" max="5" width="5" style="3" customWidth="1"/>
    <col min="6" max="6" width="11.75" style="3" hidden="1" customWidth="1" outlineLevel="1"/>
    <col min="7" max="7" width="13.08203125" style="3" hidden="1" customWidth="1" outlineLevel="1"/>
    <col min="8" max="8" width="10.58203125" style="3" customWidth="1" collapsed="1"/>
    <col min="9" max="9" width="13" style="3" customWidth="1"/>
    <col min="10" max="10" width="9.25" style="3" customWidth="1"/>
    <col min="11" max="11" width="8.5" style="3" customWidth="1"/>
    <col min="12" max="12" width="8.33203125" style="3" customWidth="1"/>
    <col min="13" max="14" width="13.5" style="3" customWidth="1"/>
    <col min="15" max="15" width="7" style="3" customWidth="1"/>
    <col min="16" max="16" width="9.83203125" style="3" customWidth="1"/>
    <col min="17" max="16384" width="9" style="3"/>
  </cols>
  <sheetData>
    <row r="1" spans="1:16" ht="15">
      <c r="A1" s="4" t="s">
        <v>0</v>
      </c>
      <c r="B1" s="276" t="s">
        <v>303</v>
      </c>
      <c r="C1" s="121"/>
      <c r="D1" s="121"/>
      <c r="E1" s="2"/>
      <c r="F1" s="2"/>
      <c r="G1" s="2"/>
      <c r="H1" s="2"/>
      <c r="I1" s="2"/>
      <c r="J1" s="2"/>
      <c r="K1" s="2"/>
      <c r="L1" s="2"/>
      <c r="M1" s="2"/>
      <c r="N1" s="2"/>
      <c r="O1" s="2"/>
      <c r="P1" s="2"/>
    </row>
    <row r="2" spans="1:16" s="1" customFormat="1" ht="30" customHeight="1">
      <c r="A2" s="1106" t="s">
        <v>1004</v>
      </c>
      <c r="B2" s="1155"/>
      <c r="C2" s="1155"/>
      <c r="D2" s="1155"/>
      <c r="E2" s="1155"/>
      <c r="F2" s="1155"/>
      <c r="G2" s="1155"/>
      <c r="H2" s="1155"/>
      <c r="I2" s="1155"/>
      <c r="J2" s="1155"/>
      <c r="K2" s="1155"/>
      <c r="L2" s="1155"/>
      <c r="M2" s="1155"/>
      <c r="N2" s="1155"/>
      <c r="O2" s="1155"/>
      <c r="P2" s="1155"/>
    </row>
    <row r="3" spans="1:16" ht="14.15" customHeight="1">
      <c r="A3" s="1108" t="str">
        <f>CONCATENATE(封面!D9,封面!F9,封面!G9,封面!H9,封面!I9,封面!J9,封面!K9)</f>
        <v>清查基准日：2025年8月31日</v>
      </c>
      <c r="B3" s="1108"/>
      <c r="C3" s="1108"/>
      <c r="D3" s="1108"/>
      <c r="E3" s="1108"/>
      <c r="F3" s="1108"/>
      <c r="G3" s="1108"/>
      <c r="H3" s="1108"/>
      <c r="I3" s="1108"/>
      <c r="J3" s="1111"/>
      <c r="K3" s="1111"/>
      <c r="L3" s="1111"/>
      <c r="M3" s="1111"/>
      <c r="N3" s="1111"/>
      <c r="O3" s="1111"/>
      <c r="P3" s="1111"/>
    </row>
    <row r="4" spans="1:16" ht="14.15" customHeight="1">
      <c r="A4" s="8"/>
      <c r="B4" s="8"/>
      <c r="C4" s="8"/>
      <c r="D4" s="8"/>
      <c r="E4" s="8"/>
      <c r="F4" s="8"/>
      <c r="G4" s="8"/>
      <c r="H4" s="8"/>
      <c r="I4" s="8"/>
      <c r="J4" s="9"/>
      <c r="K4" s="9"/>
      <c r="L4" s="9"/>
      <c r="M4" s="9"/>
      <c r="N4" s="9"/>
      <c r="O4" s="9"/>
      <c r="P4" s="10" t="s">
        <v>501</v>
      </c>
    </row>
    <row r="5" spans="1:16" ht="15.75" customHeight="1">
      <c r="A5" s="11" t="str">
        <f>封面!D7&amp;封面!E7</f>
        <v>资产清查单位：和县飞雁城乡客运有限公司</v>
      </c>
      <c r="P5" s="12" t="s">
        <v>203</v>
      </c>
    </row>
    <row r="6" spans="1:16" s="2" customFormat="1" ht="15.75" customHeight="1">
      <c r="A6" s="1128" t="s">
        <v>205</v>
      </c>
      <c r="B6" s="1128" t="s">
        <v>458</v>
      </c>
      <c r="C6" s="1164" t="s">
        <v>502</v>
      </c>
      <c r="D6" s="1167" t="s">
        <v>503</v>
      </c>
      <c r="E6" s="1130" t="s">
        <v>459</v>
      </c>
      <c r="F6" s="1128" t="s">
        <v>274</v>
      </c>
      <c r="G6" s="1134"/>
      <c r="H6" s="1135" t="s">
        <v>275</v>
      </c>
      <c r="I6" s="1136"/>
      <c r="J6" s="1128" t="s">
        <v>460</v>
      </c>
      <c r="K6" s="1128" t="s">
        <v>276</v>
      </c>
      <c r="L6" s="1129"/>
      <c r="M6" s="1129"/>
      <c r="N6" s="1166" t="s">
        <v>277</v>
      </c>
      <c r="O6" s="1128" t="s">
        <v>305</v>
      </c>
      <c r="P6" s="1128" t="s">
        <v>208</v>
      </c>
    </row>
    <row r="7" spans="1:16" s="2" customFormat="1" ht="15.75" customHeight="1">
      <c r="A7" s="1129"/>
      <c r="B7" s="1129"/>
      <c r="C7" s="1165"/>
      <c r="D7" s="1168"/>
      <c r="E7" s="1131"/>
      <c r="F7" s="13" t="s">
        <v>461</v>
      </c>
      <c r="G7" s="14" t="s">
        <v>175</v>
      </c>
      <c r="H7" s="30" t="s">
        <v>461</v>
      </c>
      <c r="I7" s="13" t="s">
        <v>175</v>
      </c>
      <c r="J7" s="1129"/>
      <c r="K7" s="13" t="s">
        <v>462</v>
      </c>
      <c r="L7" s="13" t="s">
        <v>504</v>
      </c>
      <c r="M7" s="13" t="s">
        <v>175</v>
      </c>
      <c r="N7" s="1138"/>
      <c r="O7" s="1129"/>
      <c r="P7" s="1129"/>
    </row>
    <row r="8" spans="1:16" ht="15.75" customHeight="1">
      <c r="A8" s="16"/>
      <c r="B8" s="277"/>
      <c r="C8" s="115"/>
      <c r="D8" s="115"/>
      <c r="E8" s="278"/>
      <c r="F8" s="38"/>
      <c r="G8" s="19"/>
      <c r="H8" s="278"/>
      <c r="I8" s="283"/>
      <c r="J8" s="278"/>
      <c r="K8" s="20"/>
      <c r="L8" s="211"/>
      <c r="M8" s="20"/>
      <c r="N8" s="20"/>
      <c r="O8" s="20" t="str">
        <f t="shared" ref="O8:O28" si="0">IF(I8=0,"",(M8-I8)/I8*100)</f>
        <v/>
      </c>
      <c r="P8" s="21"/>
    </row>
    <row r="9" spans="1:16" ht="15.75" customHeight="1">
      <c r="A9" s="16"/>
      <c r="B9" s="277"/>
      <c r="C9" s="115"/>
      <c r="D9" s="115"/>
      <c r="E9" s="278"/>
      <c r="F9" s="38"/>
      <c r="G9" s="19"/>
      <c r="H9" s="279"/>
      <c r="I9" s="283"/>
      <c r="J9" s="279"/>
      <c r="K9" s="20"/>
      <c r="L9" s="211"/>
      <c r="M9" s="20"/>
      <c r="N9" s="20"/>
      <c r="O9" s="20" t="str">
        <f t="shared" si="0"/>
        <v/>
      </c>
      <c r="P9" s="21"/>
    </row>
    <row r="10" spans="1:16" ht="15.75" customHeight="1">
      <c r="A10" s="16"/>
      <c r="B10" s="277"/>
      <c r="C10" s="115"/>
      <c r="D10" s="115"/>
      <c r="E10" s="278"/>
      <c r="F10" s="38"/>
      <c r="G10" s="19"/>
      <c r="H10" s="280"/>
      <c r="I10" s="283"/>
      <c r="J10" s="280"/>
      <c r="K10" s="20"/>
      <c r="L10" s="211"/>
      <c r="M10" s="20"/>
      <c r="N10" s="20"/>
      <c r="O10" s="20" t="str">
        <f t="shared" si="0"/>
        <v/>
      </c>
      <c r="P10" s="21"/>
    </row>
    <row r="11" spans="1:16" ht="15.75" customHeight="1">
      <c r="A11" s="16"/>
      <c r="B11" s="277"/>
      <c r="C11" s="115"/>
      <c r="D11" s="115"/>
      <c r="E11" s="278"/>
      <c r="F11" s="38"/>
      <c r="G11" s="19"/>
      <c r="H11" s="278"/>
      <c r="I11" s="283"/>
      <c r="J11" s="278"/>
      <c r="K11" s="20"/>
      <c r="L11" s="211"/>
      <c r="M11" s="20"/>
      <c r="N11" s="20"/>
      <c r="O11" s="20" t="str">
        <f t="shared" si="0"/>
        <v/>
      </c>
      <c r="P11" s="21"/>
    </row>
    <row r="12" spans="1:16" ht="15.75" customHeight="1">
      <c r="A12" s="16"/>
      <c r="B12" s="17"/>
      <c r="C12" s="115"/>
      <c r="D12" s="115"/>
      <c r="E12" s="16"/>
      <c r="F12" s="38"/>
      <c r="G12" s="19"/>
      <c r="H12" s="177"/>
      <c r="I12" s="20"/>
      <c r="J12" s="38"/>
      <c r="K12" s="20"/>
      <c r="L12" s="211"/>
      <c r="M12" s="20"/>
      <c r="N12" s="20"/>
      <c r="O12" s="20" t="str">
        <f t="shared" si="0"/>
        <v/>
      </c>
      <c r="P12" s="21"/>
    </row>
    <row r="13" spans="1:16" ht="15.75" customHeight="1">
      <c r="A13" s="16"/>
      <c r="B13" s="17"/>
      <c r="C13" s="115"/>
      <c r="D13" s="115"/>
      <c r="E13" s="16"/>
      <c r="F13" s="38"/>
      <c r="G13" s="19"/>
      <c r="H13" s="177"/>
      <c r="I13" s="20"/>
      <c r="J13" s="38"/>
      <c r="K13" s="20"/>
      <c r="L13" s="211"/>
      <c r="M13" s="20"/>
      <c r="N13" s="20"/>
      <c r="O13" s="20" t="str">
        <f t="shared" si="0"/>
        <v/>
      </c>
      <c r="P13" s="21"/>
    </row>
    <row r="14" spans="1:16" ht="15.75" customHeight="1">
      <c r="A14" s="16"/>
      <c r="B14" s="17"/>
      <c r="C14" s="115"/>
      <c r="D14" s="115"/>
      <c r="E14" s="16"/>
      <c r="F14" s="38"/>
      <c r="G14" s="19"/>
      <c r="H14" s="177"/>
      <c r="I14" s="20"/>
      <c r="J14" s="38"/>
      <c r="K14" s="20"/>
      <c r="L14" s="211"/>
      <c r="M14" s="20"/>
      <c r="N14" s="20"/>
      <c r="O14" s="20" t="str">
        <f t="shared" si="0"/>
        <v/>
      </c>
      <c r="P14" s="21"/>
    </row>
    <row r="15" spans="1:16" ht="15.75" customHeight="1">
      <c r="A15" s="16"/>
      <c r="B15" s="17"/>
      <c r="C15" s="115"/>
      <c r="D15" s="115"/>
      <c r="E15" s="16"/>
      <c r="F15" s="38"/>
      <c r="G15" s="19"/>
      <c r="H15" s="177"/>
      <c r="I15" s="20"/>
      <c r="J15" s="38"/>
      <c r="K15" s="20"/>
      <c r="L15" s="211"/>
      <c r="M15" s="20"/>
      <c r="N15" s="20"/>
      <c r="O15" s="20" t="str">
        <f t="shared" si="0"/>
        <v/>
      </c>
      <c r="P15" s="21"/>
    </row>
    <row r="16" spans="1:16" ht="15.75" customHeight="1">
      <c r="A16" s="16"/>
      <c r="B16" s="17"/>
      <c r="C16" s="115"/>
      <c r="D16" s="115"/>
      <c r="E16" s="16"/>
      <c r="F16" s="38"/>
      <c r="G16" s="19"/>
      <c r="H16" s="177"/>
      <c r="I16" s="20"/>
      <c r="J16" s="38"/>
      <c r="K16" s="20"/>
      <c r="L16" s="211"/>
      <c r="M16" s="20"/>
      <c r="N16" s="20"/>
      <c r="O16" s="20" t="str">
        <f t="shared" si="0"/>
        <v/>
      </c>
      <c r="P16" s="21"/>
    </row>
    <row r="17" spans="1:16" ht="15.75" customHeight="1">
      <c r="A17" s="16"/>
      <c r="B17" s="17"/>
      <c r="C17" s="115"/>
      <c r="D17" s="115"/>
      <c r="E17" s="16"/>
      <c r="F17" s="38"/>
      <c r="G17" s="19"/>
      <c r="H17" s="177"/>
      <c r="I17" s="20"/>
      <c r="J17" s="38"/>
      <c r="K17" s="20"/>
      <c r="L17" s="211"/>
      <c r="M17" s="20"/>
      <c r="N17" s="20"/>
      <c r="O17" s="20" t="str">
        <f t="shared" si="0"/>
        <v/>
      </c>
      <c r="P17" s="21"/>
    </row>
    <row r="18" spans="1:16" ht="15.75" customHeight="1">
      <c r="A18" s="16"/>
      <c r="B18" s="17"/>
      <c r="C18" s="115"/>
      <c r="D18" s="115"/>
      <c r="E18" s="16"/>
      <c r="F18" s="38"/>
      <c r="G18" s="19"/>
      <c r="H18" s="177"/>
      <c r="I18" s="20"/>
      <c r="J18" s="38"/>
      <c r="K18" s="20"/>
      <c r="L18" s="211"/>
      <c r="M18" s="20"/>
      <c r="N18" s="20"/>
      <c r="O18" s="20" t="str">
        <f t="shared" si="0"/>
        <v/>
      </c>
      <c r="P18" s="21"/>
    </row>
    <row r="19" spans="1:16" ht="15.75" customHeight="1">
      <c r="A19" s="16"/>
      <c r="B19" s="17"/>
      <c r="C19" s="115"/>
      <c r="D19" s="115"/>
      <c r="E19" s="16"/>
      <c r="F19" s="38"/>
      <c r="G19" s="19"/>
      <c r="H19" s="177"/>
      <c r="I19" s="20"/>
      <c r="J19" s="38"/>
      <c r="K19" s="20"/>
      <c r="L19" s="211"/>
      <c r="M19" s="20"/>
      <c r="N19" s="20"/>
      <c r="O19" s="20" t="str">
        <f t="shared" si="0"/>
        <v/>
      </c>
      <c r="P19" s="21"/>
    </row>
    <row r="20" spans="1:16" ht="15.75" customHeight="1">
      <c r="A20" s="16"/>
      <c r="B20" s="17"/>
      <c r="C20" s="115"/>
      <c r="D20" s="115"/>
      <c r="E20" s="16"/>
      <c r="F20" s="38"/>
      <c r="G20" s="19"/>
      <c r="H20" s="177"/>
      <c r="I20" s="20"/>
      <c r="J20" s="38"/>
      <c r="K20" s="20"/>
      <c r="L20" s="211"/>
      <c r="M20" s="20"/>
      <c r="N20" s="20"/>
      <c r="O20" s="20" t="str">
        <f t="shared" si="0"/>
        <v/>
      </c>
      <c r="P20" s="21"/>
    </row>
    <row r="21" spans="1:16" ht="15.75" customHeight="1">
      <c r="A21" s="16"/>
      <c r="B21" s="17"/>
      <c r="C21" s="115"/>
      <c r="D21" s="115"/>
      <c r="E21" s="16"/>
      <c r="F21" s="38"/>
      <c r="G21" s="19"/>
      <c r="H21" s="177"/>
      <c r="I21" s="20"/>
      <c r="J21" s="38"/>
      <c r="K21" s="20"/>
      <c r="L21" s="211"/>
      <c r="M21" s="20"/>
      <c r="N21" s="20"/>
      <c r="O21" s="20" t="str">
        <f t="shared" si="0"/>
        <v/>
      </c>
      <c r="P21" s="21"/>
    </row>
    <row r="22" spans="1:16" ht="15.75" customHeight="1">
      <c r="A22" s="16"/>
      <c r="B22" s="17"/>
      <c r="C22" s="115"/>
      <c r="D22" s="115"/>
      <c r="E22" s="16"/>
      <c r="F22" s="38"/>
      <c r="G22" s="19"/>
      <c r="H22" s="177"/>
      <c r="I22" s="20"/>
      <c r="J22" s="38"/>
      <c r="K22" s="20"/>
      <c r="L22" s="211"/>
      <c r="M22" s="20"/>
      <c r="N22" s="20"/>
      <c r="O22" s="20" t="str">
        <f t="shared" si="0"/>
        <v/>
      </c>
      <c r="P22" s="21"/>
    </row>
    <row r="23" spans="1:16" ht="15.75" customHeight="1">
      <c r="A23" s="16"/>
      <c r="B23" s="17"/>
      <c r="C23" s="115"/>
      <c r="D23" s="115"/>
      <c r="E23" s="16"/>
      <c r="F23" s="38"/>
      <c r="G23" s="19"/>
      <c r="H23" s="177"/>
      <c r="I23" s="20"/>
      <c r="J23" s="38"/>
      <c r="K23" s="20"/>
      <c r="L23" s="211"/>
      <c r="M23" s="20"/>
      <c r="N23" s="20"/>
      <c r="O23" s="20" t="str">
        <f t="shared" si="0"/>
        <v/>
      </c>
      <c r="P23" s="21"/>
    </row>
    <row r="24" spans="1:16" ht="15.75" customHeight="1">
      <c r="A24" s="16"/>
      <c r="B24" s="17"/>
      <c r="C24" s="115"/>
      <c r="D24" s="115"/>
      <c r="E24" s="16"/>
      <c r="F24" s="38"/>
      <c r="G24" s="19"/>
      <c r="H24" s="177"/>
      <c r="I24" s="20"/>
      <c r="J24" s="38"/>
      <c r="K24" s="20"/>
      <c r="L24" s="211"/>
      <c r="M24" s="20"/>
      <c r="N24" s="20"/>
      <c r="O24" s="20" t="str">
        <f t="shared" si="0"/>
        <v/>
      </c>
      <c r="P24" s="21"/>
    </row>
    <row r="25" spans="1:16" ht="15.75" customHeight="1">
      <c r="A25" s="16"/>
      <c r="B25" s="17"/>
      <c r="C25" s="115"/>
      <c r="D25" s="115"/>
      <c r="E25" s="16"/>
      <c r="F25" s="38"/>
      <c r="G25" s="19"/>
      <c r="H25" s="177"/>
      <c r="I25" s="20"/>
      <c r="J25" s="38"/>
      <c r="K25" s="20"/>
      <c r="L25" s="211"/>
      <c r="M25" s="20"/>
      <c r="N25" s="20"/>
      <c r="O25" s="20" t="str">
        <f t="shared" si="0"/>
        <v/>
      </c>
      <c r="P25" s="21"/>
    </row>
    <row r="26" spans="1:16" s="161" customFormat="1" ht="15.75" customHeight="1">
      <c r="A26" s="1132" t="s">
        <v>413</v>
      </c>
      <c r="B26" s="1133"/>
      <c r="C26" s="234"/>
      <c r="D26" s="234"/>
      <c r="E26" s="152"/>
      <c r="F26" s="281"/>
      <c r="G26" s="260"/>
      <c r="H26" s="282"/>
      <c r="I26" s="158">
        <f>SUM(I8:I25)</f>
        <v>0</v>
      </c>
      <c r="J26" s="281"/>
      <c r="K26" s="158"/>
      <c r="L26" s="252"/>
      <c r="M26" s="158">
        <f>SUM(M8:M25)</f>
        <v>0</v>
      </c>
      <c r="N26" s="158">
        <f>M26-I26</f>
        <v>0</v>
      </c>
      <c r="O26" s="158" t="str">
        <f t="shared" si="0"/>
        <v/>
      </c>
      <c r="P26" s="159"/>
    </row>
    <row r="27" spans="1:16" ht="15.75" customHeight="1">
      <c r="A27" s="1112" t="s">
        <v>505</v>
      </c>
      <c r="B27" s="1154"/>
      <c r="C27" s="115"/>
      <c r="D27" s="115"/>
      <c r="E27" s="16"/>
      <c r="F27" s="38"/>
      <c r="G27" s="19"/>
      <c r="H27" s="177"/>
      <c r="I27" s="158"/>
      <c r="J27" s="38"/>
      <c r="K27" s="20"/>
      <c r="L27" s="211"/>
      <c r="M27" s="158"/>
      <c r="N27" s="20">
        <f>M27-I27</f>
        <v>0</v>
      </c>
      <c r="O27" s="20" t="str">
        <f t="shared" si="0"/>
        <v/>
      </c>
      <c r="P27" s="21"/>
    </row>
    <row r="28" spans="1:16" ht="15.75" customHeight="1">
      <c r="A28" s="1112" t="s">
        <v>413</v>
      </c>
      <c r="B28" s="1113"/>
      <c r="C28" s="117"/>
      <c r="D28" s="117"/>
      <c r="E28" s="21"/>
      <c r="F28" s="38"/>
      <c r="G28" s="19">
        <f>SUM(G8:G27)</f>
        <v>0</v>
      </c>
      <c r="H28" s="177"/>
      <c r="I28" s="20">
        <f>I26-I27</f>
        <v>0</v>
      </c>
      <c r="J28" s="38"/>
      <c r="K28" s="20"/>
      <c r="L28" s="211"/>
      <c r="M28" s="20">
        <f>M26-M27</f>
        <v>0</v>
      </c>
      <c r="N28" s="20">
        <f>M28-I28</f>
        <v>0</v>
      </c>
      <c r="O28" s="20" t="str">
        <f t="shared" si="0"/>
        <v/>
      </c>
      <c r="P28" s="21"/>
    </row>
    <row r="29" spans="1:16" ht="15.75" customHeight="1">
      <c r="A29" s="24" t="str">
        <f>封面!D11&amp;封面!F11</f>
        <v>资产清查单位填报人：赵翠</v>
      </c>
      <c r="H29" s="11"/>
      <c r="I29" s="11"/>
    </row>
    <row r="30" spans="1:16"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7">
    <mergeCell ref="A2:P2"/>
    <mergeCell ref="A3:P3"/>
    <mergeCell ref="F6:G6"/>
    <mergeCell ref="H6:I6"/>
    <mergeCell ref="K6:M6"/>
    <mergeCell ref="E6:E7"/>
    <mergeCell ref="J6:J7"/>
    <mergeCell ref="N6:N7"/>
    <mergeCell ref="O6:O7"/>
    <mergeCell ref="P6:P7"/>
    <mergeCell ref="D6:D7"/>
    <mergeCell ref="A27:B27"/>
    <mergeCell ref="A28:B28"/>
    <mergeCell ref="A6:A7"/>
    <mergeCell ref="B6:B7"/>
    <mergeCell ref="C6:C7"/>
    <mergeCell ref="A26:B26"/>
  </mergeCells>
  <phoneticPr fontId="14" type="noConversion"/>
  <hyperlinks>
    <hyperlink ref="A1" location="索引目录!E25" display="返回索引页"/>
    <hyperlink ref="B1" location="'3-9存货汇总'!B13" display="返回"/>
  </hyperlinks>
  <printOptions horizontalCentered="1"/>
  <pageMargins left="0.75" right="0.75" top="0.9" bottom="0.83" header="1.22" footer="0.51"/>
  <pageSetup paperSize="9" scale="88"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30"/>
  <sheetViews>
    <sheetView workbookViewId="0">
      <selection activeCell="F29" sqref="F29"/>
    </sheetView>
  </sheetViews>
  <sheetFormatPr defaultColWidth="9" defaultRowHeight="15.75" customHeight="1" outlineLevelCol="1"/>
  <cols>
    <col min="1" max="1" width="5.75" style="3" customWidth="1"/>
    <col min="2" max="2" width="24.58203125" style="3" customWidth="1"/>
    <col min="3" max="3" width="11.25" style="3" customWidth="1"/>
    <col min="4" max="4" width="19.33203125" style="3" customWidth="1"/>
    <col min="5" max="5" width="16.08203125" style="3" hidden="1" customWidth="1" outlineLevel="1"/>
    <col min="6" max="6" width="16.83203125" style="3" customWidth="1" collapsed="1"/>
    <col min="7" max="8" width="14.58203125" style="3" customWidth="1"/>
    <col min="9" max="9" width="11" style="3" customWidth="1"/>
    <col min="10" max="10" width="16.25" style="3" customWidth="1"/>
    <col min="11" max="16384" width="9" style="3"/>
  </cols>
  <sheetData>
    <row r="1" spans="1:10" ht="15">
      <c r="A1" s="4" t="s">
        <v>0</v>
      </c>
      <c r="B1" s="5" t="s">
        <v>303</v>
      </c>
      <c r="C1" s="6"/>
      <c r="D1" s="6"/>
      <c r="E1" s="6"/>
      <c r="F1" s="6"/>
      <c r="G1" s="6"/>
      <c r="H1" s="6"/>
      <c r="I1" s="6"/>
      <c r="J1" s="6"/>
    </row>
    <row r="2" spans="1:10" s="1" customFormat="1" ht="30" customHeight="1">
      <c r="A2" s="1106" t="s">
        <v>1003</v>
      </c>
      <c r="B2" s="1107"/>
      <c r="C2" s="1107"/>
      <c r="D2" s="1107"/>
      <c r="E2" s="1107"/>
      <c r="F2" s="1107"/>
      <c r="G2" s="1107"/>
      <c r="H2" s="1107"/>
      <c r="I2" s="1107"/>
      <c r="J2" s="1107"/>
    </row>
    <row r="3" spans="1:10" ht="14.15" customHeight="1">
      <c r="A3" s="1108" t="str">
        <f>CONCATENATE(封面!D9,封面!F9,封面!G9,封面!H9,封面!I9,封面!J9,封面!K9)</f>
        <v>清查基准日：2025年8月31日</v>
      </c>
      <c r="B3" s="1108"/>
      <c r="C3" s="1108"/>
      <c r="D3" s="1108"/>
      <c r="E3" s="1108"/>
      <c r="F3" s="1108"/>
      <c r="G3" s="1111"/>
      <c r="H3" s="1111"/>
      <c r="I3" s="1111"/>
      <c r="J3" s="1111"/>
    </row>
    <row r="4" spans="1:10" ht="14.15" customHeight="1">
      <c r="A4" s="8"/>
      <c r="B4" s="8"/>
      <c r="C4" s="8"/>
      <c r="D4" s="8"/>
      <c r="E4" s="8"/>
      <c r="F4" s="8"/>
      <c r="G4" s="9"/>
      <c r="H4" s="9"/>
      <c r="I4" s="9"/>
      <c r="J4" s="10" t="s">
        <v>506</v>
      </c>
    </row>
    <row r="5" spans="1:10" ht="15.75" customHeight="1">
      <c r="A5" s="11" t="str">
        <f>封面!D7&amp;封面!E7</f>
        <v>资产清查单位：和县飞雁城乡客运有限公司</v>
      </c>
      <c r="J5" s="12" t="s">
        <v>203</v>
      </c>
    </row>
    <row r="6" spans="1:10" s="2" customFormat="1" ht="15.75" customHeight="1">
      <c r="A6" s="13" t="s">
        <v>205</v>
      </c>
      <c r="B6" s="13" t="s">
        <v>507</v>
      </c>
      <c r="C6" s="13" t="s">
        <v>421</v>
      </c>
      <c r="D6" s="13" t="s">
        <v>508</v>
      </c>
      <c r="E6" s="14" t="s">
        <v>274</v>
      </c>
      <c r="F6" s="15" t="s">
        <v>275</v>
      </c>
      <c r="G6" s="13" t="s">
        <v>276</v>
      </c>
      <c r="H6" s="13" t="s">
        <v>277</v>
      </c>
      <c r="I6" s="13" t="s">
        <v>305</v>
      </c>
      <c r="J6" s="13" t="s">
        <v>208</v>
      </c>
    </row>
    <row r="7" spans="1:10" ht="15.75" customHeight="1">
      <c r="A7" s="16"/>
      <c r="B7" s="17"/>
      <c r="C7" s="16"/>
      <c r="D7" s="16"/>
      <c r="E7" s="19"/>
      <c r="F7" s="22"/>
      <c r="G7" s="20"/>
      <c r="H7" s="20"/>
      <c r="I7" s="20" t="str">
        <f t="shared" ref="I7:I28" si="0">IF(F7=0,"",(G7-F7)/F7*100)</f>
        <v/>
      </c>
      <c r="J7" s="21"/>
    </row>
    <row r="8" spans="1:10" ht="15.75" customHeight="1">
      <c r="A8" s="21"/>
      <c r="B8" s="17"/>
      <c r="C8" s="18"/>
      <c r="D8" s="18"/>
      <c r="E8" s="19"/>
      <c r="F8" s="22"/>
      <c r="G8" s="20"/>
      <c r="H8" s="20"/>
      <c r="I8" s="20" t="str">
        <f t="shared" si="0"/>
        <v/>
      </c>
      <c r="J8" s="21"/>
    </row>
    <row r="9" spans="1:10" ht="15.75" customHeight="1">
      <c r="A9" s="21"/>
      <c r="B9" s="17"/>
      <c r="C9" s="18"/>
      <c r="D9" s="18"/>
      <c r="E9" s="19"/>
      <c r="F9" s="22"/>
      <c r="G9" s="20"/>
      <c r="H9" s="20"/>
      <c r="I9" s="20" t="str">
        <f t="shared" si="0"/>
        <v/>
      </c>
      <c r="J9" s="21"/>
    </row>
    <row r="10" spans="1:10" ht="15.75" customHeight="1">
      <c r="A10" s="21"/>
      <c r="B10" s="17"/>
      <c r="C10" s="18"/>
      <c r="D10" s="18"/>
      <c r="E10" s="19"/>
      <c r="F10" s="22"/>
      <c r="G10" s="20"/>
      <c r="H10" s="20"/>
      <c r="I10" s="20" t="str">
        <f t="shared" si="0"/>
        <v/>
      </c>
      <c r="J10" s="21"/>
    </row>
    <row r="11" spans="1:10" ht="15.75" customHeight="1">
      <c r="A11" s="21"/>
      <c r="B11" s="17"/>
      <c r="C11" s="18"/>
      <c r="D11" s="18"/>
      <c r="E11" s="19"/>
      <c r="F11" s="22"/>
      <c r="G11" s="20"/>
      <c r="H11" s="20"/>
      <c r="I11" s="20" t="str">
        <f t="shared" si="0"/>
        <v/>
      </c>
      <c r="J11" s="21"/>
    </row>
    <row r="12" spans="1:10" ht="15.75" customHeight="1">
      <c r="A12" s="21"/>
      <c r="B12" s="17"/>
      <c r="C12" s="18"/>
      <c r="D12" s="18"/>
      <c r="E12" s="19"/>
      <c r="F12" s="22"/>
      <c r="G12" s="20"/>
      <c r="H12" s="20"/>
      <c r="I12" s="20" t="str">
        <f t="shared" si="0"/>
        <v/>
      </c>
      <c r="J12" s="21"/>
    </row>
    <row r="13" spans="1:10" ht="15.75" customHeight="1">
      <c r="A13" s="21"/>
      <c r="B13" s="17"/>
      <c r="C13" s="18"/>
      <c r="D13" s="18"/>
      <c r="E13" s="19"/>
      <c r="F13" s="22"/>
      <c r="G13" s="20"/>
      <c r="H13" s="20"/>
      <c r="I13" s="20" t="str">
        <f t="shared" si="0"/>
        <v/>
      </c>
      <c r="J13" s="21"/>
    </row>
    <row r="14" spans="1:10" ht="15.75" customHeight="1">
      <c r="A14" s="21"/>
      <c r="B14" s="17"/>
      <c r="C14" s="18"/>
      <c r="D14" s="18"/>
      <c r="E14" s="19"/>
      <c r="F14" s="22"/>
      <c r="G14" s="20"/>
      <c r="H14" s="20"/>
      <c r="I14" s="20" t="str">
        <f t="shared" si="0"/>
        <v/>
      </c>
      <c r="J14" s="21"/>
    </row>
    <row r="15" spans="1:10" ht="15.75" customHeight="1">
      <c r="A15" s="21"/>
      <c r="B15" s="17"/>
      <c r="C15" s="18"/>
      <c r="D15" s="18"/>
      <c r="E15" s="19"/>
      <c r="F15" s="22"/>
      <c r="G15" s="20"/>
      <c r="H15" s="20"/>
      <c r="I15" s="20" t="str">
        <f t="shared" si="0"/>
        <v/>
      </c>
      <c r="J15" s="21"/>
    </row>
    <row r="16" spans="1:10" ht="15.75" customHeight="1">
      <c r="A16" s="21"/>
      <c r="B16" s="17"/>
      <c r="C16" s="18"/>
      <c r="D16" s="18"/>
      <c r="E16" s="19"/>
      <c r="F16" s="22"/>
      <c r="G16" s="20"/>
      <c r="H16" s="20"/>
      <c r="I16" s="20" t="str">
        <f t="shared" si="0"/>
        <v/>
      </c>
      <c r="J16" s="21"/>
    </row>
    <row r="17" spans="1:10" ht="15.75" customHeight="1">
      <c r="A17" s="21"/>
      <c r="B17" s="17"/>
      <c r="C17" s="18"/>
      <c r="D17" s="18"/>
      <c r="E17" s="19"/>
      <c r="F17" s="22"/>
      <c r="G17" s="20"/>
      <c r="H17" s="20"/>
      <c r="I17" s="20" t="str">
        <f t="shared" si="0"/>
        <v/>
      </c>
      <c r="J17" s="21"/>
    </row>
    <row r="18" spans="1:10" ht="15.75" customHeight="1">
      <c r="A18" s="21"/>
      <c r="B18" s="17"/>
      <c r="C18" s="18"/>
      <c r="D18" s="18"/>
      <c r="E18" s="19"/>
      <c r="F18" s="22"/>
      <c r="G18" s="20"/>
      <c r="H18" s="20"/>
      <c r="I18" s="20" t="str">
        <f t="shared" si="0"/>
        <v/>
      </c>
      <c r="J18" s="21"/>
    </row>
    <row r="19" spans="1:10" ht="15.75" customHeight="1">
      <c r="A19" s="21"/>
      <c r="B19" s="17"/>
      <c r="C19" s="18"/>
      <c r="D19" s="18"/>
      <c r="E19" s="19"/>
      <c r="F19" s="22"/>
      <c r="G19" s="20"/>
      <c r="H19" s="20"/>
      <c r="I19" s="20" t="str">
        <f t="shared" si="0"/>
        <v/>
      </c>
      <c r="J19" s="21"/>
    </row>
    <row r="20" spans="1:10" ht="15.75" customHeight="1">
      <c r="A20" s="21"/>
      <c r="B20" s="17"/>
      <c r="C20" s="18"/>
      <c r="D20" s="18"/>
      <c r="E20" s="19"/>
      <c r="F20" s="22"/>
      <c r="G20" s="20"/>
      <c r="H20" s="20"/>
      <c r="I20" s="20" t="str">
        <f t="shared" si="0"/>
        <v/>
      </c>
      <c r="J20" s="21"/>
    </row>
    <row r="21" spans="1:10" ht="15.75" customHeight="1">
      <c r="A21" s="21"/>
      <c r="B21" s="17"/>
      <c r="C21" s="18"/>
      <c r="D21" s="18"/>
      <c r="E21" s="19"/>
      <c r="F21" s="22"/>
      <c r="G21" s="20"/>
      <c r="H21" s="20"/>
      <c r="I21" s="20" t="str">
        <f t="shared" si="0"/>
        <v/>
      </c>
      <c r="J21" s="21"/>
    </row>
    <row r="22" spans="1:10" ht="15.75" customHeight="1">
      <c r="A22" s="21"/>
      <c r="B22" s="17"/>
      <c r="C22" s="18"/>
      <c r="D22" s="18"/>
      <c r="E22" s="19"/>
      <c r="F22" s="22"/>
      <c r="G22" s="20"/>
      <c r="H22" s="20"/>
      <c r="I22" s="20" t="str">
        <f t="shared" si="0"/>
        <v/>
      </c>
      <c r="J22" s="21"/>
    </row>
    <row r="23" spans="1:10" ht="15.75" customHeight="1">
      <c r="A23" s="21"/>
      <c r="B23" s="17"/>
      <c r="C23" s="18"/>
      <c r="D23" s="18"/>
      <c r="E23" s="19"/>
      <c r="F23" s="22"/>
      <c r="G23" s="20"/>
      <c r="H23" s="20"/>
      <c r="I23" s="20" t="str">
        <f t="shared" si="0"/>
        <v/>
      </c>
      <c r="J23" s="21"/>
    </row>
    <row r="24" spans="1:10" ht="15.75" customHeight="1">
      <c r="A24" s="21"/>
      <c r="B24" s="17"/>
      <c r="C24" s="18"/>
      <c r="D24" s="18"/>
      <c r="E24" s="19"/>
      <c r="F24" s="22"/>
      <c r="G24" s="20"/>
      <c r="H24" s="20"/>
      <c r="I24" s="20" t="str">
        <f t="shared" si="0"/>
        <v/>
      </c>
      <c r="J24" s="21"/>
    </row>
    <row r="25" spans="1:10" ht="15.75" customHeight="1">
      <c r="A25" s="21"/>
      <c r="B25" s="17"/>
      <c r="C25" s="18"/>
      <c r="D25" s="18"/>
      <c r="E25" s="19"/>
      <c r="F25" s="22"/>
      <c r="G25" s="20"/>
      <c r="H25" s="20"/>
      <c r="I25" s="20" t="str">
        <f t="shared" si="0"/>
        <v/>
      </c>
      <c r="J25" s="21"/>
    </row>
    <row r="26" spans="1:10" ht="15.75" customHeight="1">
      <c r="A26" s="21"/>
      <c r="B26" s="17"/>
      <c r="C26" s="18"/>
      <c r="D26" s="18"/>
      <c r="E26" s="19"/>
      <c r="F26" s="22"/>
      <c r="G26" s="20"/>
      <c r="H26" s="20"/>
      <c r="I26" s="20" t="str">
        <f t="shared" si="0"/>
        <v/>
      </c>
      <c r="J26" s="21"/>
    </row>
    <row r="27" spans="1:10" ht="15.75" customHeight="1">
      <c r="A27" s="21"/>
      <c r="B27" s="17"/>
      <c r="C27" s="18"/>
      <c r="D27" s="18"/>
      <c r="E27" s="19"/>
      <c r="F27" s="22"/>
      <c r="G27" s="20"/>
      <c r="H27" s="20"/>
      <c r="I27" s="20" t="str">
        <f t="shared" si="0"/>
        <v/>
      </c>
      <c r="J27" s="21"/>
    </row>
    <row r="28" spans="1:10" ht="15.75" customHeight="1">
      <c r="A28" s="1112" t="s">
        <v>413</v>
      </c>
      <c r="B28" s="1113"/>
      <c r="C28" s="18"/>
      <c r="D28" s="18"/>
      <c r="E28" s="19">
        <f>SUM(E7:E27)</f>
        <v>0</v>
      </c>
      <c r="F28" s="22">
        <f>SUM(F7:F27)</f>
        <v>0</v>
      </c>
      <c r="G28" s="20">
        <f>SUM(G7:G27)</f>
        <v>0</v>
      </c>
      <c r="H28" s="20">
        <f>G28-F28</f>
        <v>0</v>
      </c>
      <c r="I28" s="20" t="str">
        <f t="shared" si="0"/>
        <v/>
      </c>
      <c r="J28" s="21"/>
    </row>
    <row r="29" spans="1:10" ht="15.75" customHeight="1">
      <c r="A29" s="24" t="str">
        <f>封面!D11&amp;封面!F11</f>
        <v>资产清查单位填报人：赵翠</v>
      </c>
      <c r="F29" s="11"/>
    </row>
    <row r="30" spans="1:10"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J2"/>
    <mergeCell ref="A3:J3"/>
    <mergeCell ref="A28:B28"/>
  </mergeCells>
  <phoneticPr fontId="14" type="noConversion"/>
  <hyperlinks>
    <hyperlink ref="A1" location="索引目录!D26" display="返回索引页"/>
    <hyperlink ref="B1" location="'3-流动汇总'!B15"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28"/>
  <sheetViews>
    <sheetView workbookViewId="0">
      <selection activeCell="D14" sqref="D14"/>
    </sheetView>
  </sheetViews>
  <sheetFormatPr defaultColWidth="9" defaultRowHeight="15.75" customHeight="1" outlineLevelCol="1"/>
  <cols>
    <col min="1" max="1" width="8.5" style="3" customWidth="1"/>
    <col min="2" max="2" width="26.5" style="3" customWidth="1"/>
    <col min="3" max="3" width="12.75" style="3" customWidth="1"/>
    <col min="4" max="4" width="16.08203125" style="3" customWidth="1"/>
    <col min="5" max="5" width="13.5" style="3" hidden="1" customWidth="1" outlineLevel="1"/>
    <col min="6" max="6" width="13.5" style="3" customWidth="1" collapsed="1"/>
    <col min="7" max="8" width="13.5" style="3" customWidth="1"/>
    <col min="9" max="9" width="9.75" style="3" customWidth="1"/>
    <col min="10" max="10" width="15.5" style="3" customWidth="1"/>
    <col min="11" max="16384" width="9" style="3"/>
  </cols>
  <sheetData>
    <row r="1" spans="1:10" ht="14.25" customHeight="1">
      <c r="A1" s="4" t="s">
        <v>0</v>
      </c>
      <c r="B1" s="5" t="s">
        <v>303</v>
      </c>
      <c r="C1" s="5"/>
      <c r="D1" s="5"/>
      <c r="E1" s="6"/>
      <c r="F1" s="6"/>
      <c r="G1" s="6"/>
      <c r="H1" s="6"/>
      <c r="I1" s="6"/>
      <c r="J1" s="6"/>
    </row>
    <row r="2" spans="1:10" s="1" customFormat="1" ht="30" customHeight="1">
      <c r="A2" s="1106" t="s">
        <v>1002</v>
      </c>
      <c r="B2" s="1107"/>
      <c r="C2" s="1107"/>
      <c r="D2" s="1107"/>
      <c r="E2" s="1107"/>
      <c r="F2" s="1107"/>
      <c r="G2" s="1107"/>
      <c r="H2" s="1107"/>
      <c r="I2" s="1107"/>
      <c r="J2" s="1107"/>
    </row>
    <row r="3" spans="1:10" ht="14.15" customHeight="1">
      <c r="A3" s="1108" t="str">
        <f>CONCATENATE(封面!D9,封面!F9,封面!G9,封面!H9,封面!I9,封面!J9,封面!K9)</f>
        <v>清查基准日：2025年8月31日</v>
      </c>
      <c r="B3" s="1108"/>
      <c r="C3" s="1108"/>
      <c r="D3" s="1108"/>
      <c r="E3" s="1108"/>
      <c r="F3" s="1108"/>
      <c r="G3" s="1108"/>
      <c r="H3" s="1108"/>
      <c r="I3" s="1108"/>
      <c r="J3" s="1108"/>
    </row>
    <row r="4" spans="1:10" ht="14.15" customHeight="1">
      <c r="A4" s="8"/>
      <c r="B4" s="8"/>
      <c r="C4" s="8"/>
      <c r="D4" s="8"/>
      <c r="E4" s="8"/>
      <c r="F4" s="8"/>
      <c r="G4" s="8"/>
      <c r="H4" s="8"/>
      <c r="I4" s="8"/>
      <c r="J4" s="26" t="s">
        <v>509</v>
      </c>
    </row>
    <row r="5" spans="1:10" ht="15.75" customHeight="1">
      <c r="A5" s="11" t="str">
        <f>封面!D7&amp;封面!E7</f>
        <v>资产清查单位：和县飞雁城乡客运有限公司</v>
      </c>
      <c r="J5" s="12" t="s">
        <v>203</v>
      </c>
    </row>
    <row r="6" spans="1:10" s="2" customFormat="1" ht="15.75" customHeight="1">
      <c r="A6" s="13" t="s">
        <v>205</v>
      </c>
      <c r="B6" s="13" t="s">
        <v>507</v>
      </c>
      <c r="C6" s="13" t="s">
        <v>421</v>
      </c>
      <c r="D6" s="13" t="s">
        <v>508</v>
      </c>
      <c r="E6" s="14" t="s">
        <v>274</v>
      </c>
      <c r="F6" s="15" t="s">
        <v>275</v>
      </c>
      <c r="G6" s="13" t="s">
        <v>276</v>
      </c>
      <c r="H6" s="13" t="s">
        <v>277</v>
      </c>
      <c r="I6" s="13" t="s">
        <v>305</v>
      </c>
      <c r="J6" s="13" t="s">
        <v>208</v>
      </c>
    </row>
    <row r="7" spans="1:10" ht="15.75" customHeight="1">
      <c r="A7" s="16"/>
      <c r="B7" s="17"/>
      <c r="C7" s="274"/>
      <c r="E7" s="19"/>
      <c r="F7" s="21"/>
      <c r="G7" s="20"/>
      <c r="H7" s="20"/>
      <c r="I7" s="20"/>
      <c r="J7" s="21"/>
    </row>
    <row r="8" spans="1:10" ht="15.75" customHeight="1">
      <c r="A8" s="16"/>
      <c r="B8" s="17"/>
      <c r="C8" s="274"/>
      <c r="D8" s="13"/>
      <c r="E8" s="19"/>
      <c r="F8" s="28"/>
      <c r="G8" s="20"/>
      <c r="H8" s="20"/>
      <c r="I8" s="20"/>
      <c r="J8" s="21"/>
    </row>
    <row r="9" spans="1:10" ht="15.75" customHeight="1">
      <c r="A9" s="16"/>
      <c r="B9" s="17"/>
      <c r="C9" s="275"/>
      <c r="D9" s="17"/>
      <c r="E9" s="19"/>
      <c r="F9" s="22"/>
      <c r="G9" s="20"/>
      <c r="H9" s="20"/>
      <c r="I9" s="20"/>
      <c r="J9" s="21"/>
    </row>
    <row r="10" spans="1:10" ht="15.75" customHeight="1">
      <c r="A10" s="16"/>
      <c r="B10" s="17"/>
      <c r="C10" s="275"/>
      <c r="D10" s="17"/>
      <c r="E10" s="19"/>
      <c r="F10" s="22"/>
      <c r="G10" s="20"/>
      <c r="H10" s="20"/>
      <c r="I10" s="20"/>
      <c r="J10" s="21"/>
    </row>
    <row r="11" spans="1:10" ht="15.75" customHeight="1">
      <c r="A11" s="16"/>
      <c r="B11" s="17"/>
      <c r="C11" s="275"/>
      <c r="D11" s="17"/>
      <c r="E11" s="19"/>
      <c r="F11" s="22"/>
      <c r="G11" s="20"/>
      <c r="H11" s="20"/>
      <c r="I11" s="20"/>
      <c r="J11" s="21"/>
    </row>
    <row r="12" spans="1:10" ht="15.75" customHeight="1">
      <c r="A12" s="16"/>
      <c r="B12" s="17"/>
      <c r="C12" s="275"/>
      <c r="D12" s="17"/>
      <c r="E12" s="19"/>
      <c r="F12" s="22"/>
      <c r="G12" s="20"/>
      <c r="H12" s="20"/>
      <c r="I12" s="20"/>
      <c r="J12" s="21"/>
    </row>
    <row r="13" spans="1:10" ht="15.75" customHeight="1">
      <c r="A13" s="16"/>
      <c r="B13" s="17"/>
      <c r="C13" s="275"/>
      <c r="D13" s="17"/>
      <c r="E13" s="19"/>
      <c r="F13" s="22"/>
      <c r="G13" s="20"/>
      <c r="H13" s="20"/>
      <c r="I13" s="20"/>
      <c r="J13" s="21"/>
    </row>
    <row r="14" spans="1:10" ht="15.75" customHeight="1">
      <c r="A14" s="16"/>
      <c r="B14" s="17"/>
      <c r="C14" s="275"/>
      <c r="D14" s="17"/>
      <c r="E14" s="19"/>
      <c r="F14" s="22"/>
      <c r="G14" s="20"/>
      <c r="H14" s="20"/>
      <c r="I14" s="20"/>
      <c r="J14" s="21"/>
    </row>
    <row r="15" spans="1:10" ht="15.75" customHeight="1">
      <c r="A15" s="16"/>
      <c r="B15" s="17"/>
      <c r="C15" s="275"/>
      <c r="D15" s="17"/>
      <c r="E15" s="19"/>
      <c r="F15" s="22"/>
      <c r="G15" s="20"/>
      <c r="H15" s="20"/>
      <c r="I15" s="20"/>
      <c r="J15" s="21"/>
    </row>
    <row r="16" spans="1:10" ht="15.75" customHeight="1">
      <c r="A16" s="16"/>
      <c r="B16" s="17"/>
      <c r="C16" s="275"/>
      <c r="D16" s="17"/>
      <c r="E16" s="19"/>
      <c r="F16" s="22"/>
      <c r="G16" s="20"/>
      <c r="H16" s="20"/>
      <c r="I16" s="20"/>
      <c r="J16" s="21"/>
    </row>
    <row r="17" spans="1:10" ht="15.75" customHeight="1">
      <c r="A17" s="16"/>
      <c r="B17" s="17"/>
      <c r="C17" s="17"/>
      <c r="D17" s="17"/>
      <c r="E17" s="19"/>
      <c r="F17" s="22"/>
      <c r="G17" s="20"/>
      <c r="H17" s="20"/>
      <c r="I17" s="20" t="str">
        <f t="shared" ref="I17:I25" si="0">IF(F17=0,"",(G17-F17)/F17*100)</f>
        <v/>
      </c>
      <c r="J17" s="21"/>
    </row>
    <row r="18" spans="1:10" ht="15.75" customHeight="1">
      <c r="A18" s="16"/>
      <c r="B18" s="17"/>
      <c r="C18" s="17"/>
      <c r="D18" s="17"/>
      <c r="E18" s="19"/>
      <c r="F18" s="22"/>
      <c r="G18" s="20"/>
      <c r="H18" s="20"/>
      <c r="I18" s="20" t="str">
        <f t="shared" si="0"/>
        <v/>
      </c>
      <c r="J18" s="21"/>
    </row>
    <row r="19" spans="1:10" ht="15.75" customHeight="1">
      <c r="A19" s="16"/>
      <c r="B19" s="17"/>
      <c r="C19" s="17"/>
      <c r="D19" s="17"/>
      <c r="E19" s="19"/>
      <c r="F19" s="22"/>
      <c r="G19" s="20"/>
      <c r="H19" s="20"/>
      <c r="I19" s="20" t="str">
        <f t="shared" si="0"/>
        <v/>
      </c>
      <c r="J19" s="21"/>
    </row>
    <row r="20" spans="1:10" ht="15.75" customHeight="1">
      <c r="A20" s="16"/>
      <c r="B20" s="17"/>
      <c r="C20" s="17"/>
      <c r="D20" s="17"/>
      <c r="E20" s="19"/>
      <c r="F20" s="22"/>
      <c r="G20" s="20"/>
      <c r="H20" s="20"/>
      <c r="I20" s="20" t="str">
        <f t="shared" si="0"/>
        <v/>
      </c>
      <c r="J20" s="21"/>
    </row>
    <row r="21" spans="1:10" ht="15.75" customHeight="1">
      <c r="A21" s="16"/>
      <c r="B21" s="17"/>
      <c r="C21" s="17"/>
      <c r="D21" s="17"/>
      <c r="E21" s="19"/>
      <c r="F21" s="22"/>
      <c r="G21" s="20"/>
      <c r="H21" s="20"/>
      <c r="I21" s="20" t="str">
        <f t="shared" si="0"/>
        <v/>
      </c>
      <c r="J21" s="21"/>
    </row>
    <row r="22" spans="1:10" ht="15.75" customHeight="1">
      <c r="A22" s="16"/>
      <c r="B22" s="17"/>
      <c r="C22" s="17"/>
      <c r="D22" s="17"/>
      <c r="E22" s="19"/>
      <c r="F22" s="22"/>
      <c r="G22" s="20"/>
      <c r="H22" s="20"/>
      <c r="I22" s="20" t="str">
        <f t="shared" si="0"/>
        <v/>
      </c>
      <c r="J22" s="21"/>
    </row>
    <row r="23" spans="1:10" ht="15.75" customHeight="1">
      <c r="A23" s="16"/>
      <c r="B23" s="17"/>
      <c r="C23" s="17"/>
      <c r="D23" s="17"/>
      <c r="E23" s="19"/>
      <c r="F23" s="22"/>
      <c r="G23" s="20"/>
      <c r="H23" s="20"/>
      <c r="I23" s="20" t="str">
        <f t="shared" si="0"/>
        <v/>
      </c>
      <c r="J23" s="21"/>
    </row>
    <row r="24" spans="1:10" ht="15.75" customHeight="1">
      <c r="A24" s="16"/>
      <c r="B24" s="17"/>
      <c r="C24" s="17"/>
      <c r="D24" s="17"/>
      <c r="E24" s="19"/>
      <c r="F24" s="22"/>
      <c r="G24" s="20"/>
      <c r="H24" s="20"/>
      <c r="I24" s="20" t="str">
        <f t="shared" si="0"/>
        <v/>
      </c>
      <c r="J24" s="21"/>
    </row>
    <row r="25" spans="1:10" ht="15.75" customHeight="1">
      <c r="A25" s="16"/>
      <c r="B25" s="17"/>
      <c r="C25" s="17"/>
      <c r="D25" s="17"/>
      <c r="E25" s="19"/>
      <c r="F25" s="22"/>
      <c r="G25" s="20"/>
      <c r="H25" s="20"/>
      <c r="I25" s="20" t="str">
        <f t="shared" si="0"/>
        <v/>
      </c>
      <c r="J25" s="21"/>
    </row>
    <row r="26" spans="1:10" ht="15.75" customHeight="1">
      <c r="A26" s="1112" t="s">
        <v>413</v>
      </c>
      <c r="B26" s="1113"/>
      <c r="C26" s="13"/>
      <c r="D26" s="13"/>
      <c r="E26" s="19">
        <f>SUM(E7:E25)</f>
        <v>0</v>
      </c>
      <c r="F26" s="22">
        <f>SUM(F7:F25)</f>
        <v>0</v>
      </c>
      <c r="G26" s="20">
        <f>SUM(G7:G25)</f>
        <v>0</v>
      </c>
      <c r="H26" s="20"/>
      <c r="I26" s="20"/>
      <c r="J26" s="21"/>
    </row>
    <row r="27" spans="1:10" ht="15.75" customHeight="1">
      <c r="A27" s="24" t="str">
        <f>封面!D11&amp;封面!F11</f>
        <v>资产清查单位填报人：赵翠</v>
      </c>
    </row>
    <row r="28" spans="1:10" ht="15.75" customHeight="1">
      <c r="A28"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J2"/>
    <mergeCell ref="A3:J3"/>
    <mergeCell ref="A26:B26"/>
  </mergeCells>
  <phoneticPr fontId="14" type="noConversion"/>
  <hyperlinks>
    <hyperlink ref="A1" location="索引目录!D27" display="返回索引页"/>
    <hyperlink ref="B1" location="'3-流动汇总'!B16"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workbookViewId="0">
      <pane xSplit="2" ySplit="6" topLeftCell="C8" activePane="bottomRight" state="frozen"/>
      <selection pane="topRight" activeCell="C1" sqref="C1"/>
      <selection pane="bottomLeft" activeCell="A7" sqref="A7"/>
      <selection pane="bottomRight"/>
    </sheetView>
  </sheetViews>
  <sheetFormatPr defaultColWidth="9" defaultRowHeight="13" outlineLevelCol="1"/>
  <cols>
    <col min="1" max="1" width="9.33203125" style="43" customWidth="1"/>
    <col min="2" max="2" width="17.75" style="43" customWidth="1"/>
    <col min="3" max="3" width="21.25" style="43" customWidth="1" outlineLevel="1"/>
    <col min="4" max="4" width="21.5" style="43" customWidth="1"/>
    <col min="5" max="5" width="21.08203125" style="43" customWidth="1"/>
    <col min="6" max="6" width="20.33203125" style="43" customWidth="1"/>
    <col min="7" max="7" width="18.58203125" style="43" customWidth="1"/>
    <col min="8" max="16384" width="9" style="43"/>
  </cols>
  <sheetData>
    <row r="1" spans="1:7">
      <c r="A1" s="244" t="s">
        <v>0</v>
      </c>
      <c r="B1" s="25" t="s">
        <v>303</v>
      </c>
    </row>
    <row r="2" spans="1:7" s="41" customFormat="1" ht="30" customHeight="1">
      <c r="A2" s="1083" t="s">
        <v>836</v>
      </c>
      <c r="B2" s="1084"/>
      <c r="C2" s="1084"/>
      <c r="D2" s="1084"/>
      <c r="E2" s="1084"/>
      <c r="F2" s="1084"/>
      <c r="G2" s="1084"/>
    </row>
    <row r="3" spans="1:7" ht="14.15" customHeight="1">
      <c r="A3" s="1091" t="str">
        <f>CONCATENATE(封面!D9,封面!F9,封面!G9,封面!H9,封面!I9,封面!J9,封面!K9)</f>
        <v>清查基准日：2025年8月31日</v>
      </c>
      <c r="B3" s="1085"/>
      <c r="C3" s="1085"/>
      <c r="D3" s="1085"/>
      <c r="E3" s="1085"/>
      <c r="F3" s="1085"/>
      <c r="G3" s="1085"/>
    </row>
    <row r="4" spans="1:7" ht="14.15" customHeight="1">
      <c r="A4" s="47"/>
      <c r="B4" s="47"/>
      <c r="C4" s="47"/>
      <c r="D4" s="47"/>
      <c r="E4" s="47"/>
      <c r="F4" s="47"/>
      <c r="G4" s="256" t="s">
        <v>510</v>
      </c>
    </row>
    <row r="5" spans="1:7" ht="15.75" customHeight="1">
      <c r="A5" s="49" t="str">
        <f>封面!D7&amp;封面!E7</f>
        <v>资产清查单位：和县飞雁城乡客运有限公司</v>
      </c>
      <c r="G5" s="50" t="s">
        <v>203</v>
      </c>
    </row>
    <row r="6" spans="1:7" s="42" customFormat="1" ht="15.75" customHeight="1">
      <c r="A6" s="51" t="s">
        <v>349</v>
      </c>
      <c r="B6" s="51" t="s">
        <v>304</v>
      </c>
      <c r="C6" s="210" t="s">
        <v>274</v>
      </c>
      <c r="D6" s="854" t="s">
        <v>1185</v>
      </c>
      <c r="E6" s="702" t="s">
        <v>841</v>
      </c>
      <c r="F6" s="174" t="s">
        <v>277</v>
      </c>
      <c r="G6" s="51" t="s">
        <v>305</v>
      </c>
    </row>
    <row r="7" spans="1:7" ht="15.75" customHeight="1">
      <c r="A7" s="51" t="s">
        <v>511</v>
      </c>
      <c r="B7" s="273" t="s">
        <v>238</v>
      </c>
      <c r="C7" s="56">
        <f>'4-1可供出售金融资产汇总'!C28</f>
        <v>0</v>
      </c>
      <c r="D7" s="56">
        <f>'4-1可供出售金融资产汇总'!D28</f>
        <v>0</v>
      </c>
      <c r="E7" s="57">
        <f>'4-1可供出售金融资产汇总'!E28</f>
        <v>0</v>
      </c>
      <c r="F7" s="57">
        <f t="shared" ref="F7:F12" si="0">E7-D7</f>
        <v>0</v>
      </c>
      <c r="G7" s="58" t="str">
        <f>IF(D7=0,"",F7/D7*100)</f>
        <v/>
      </c>
    </row>
    <row r="8" spans="1:7" ht="15.75" customHeight="1">
      <c r="A8" s="51" t="s">
        <v>512</v>
      </c>
      <c r="B8" s="273" t="s">
        <v>240</v>
      </c>
      <c r="C8" s="56">
        <f>'4-2持有到期投资'!G28</f>
        <v>0</v>
      </c>
      <c r="D8" s="56">
        <f>'4-2持有到期投资'!H28</f>
        <v>0</v>
      </c>
      <c r="E8" s="57">
        <f>'4-2持有到期投资'!I28</f>
        <v>0</v>
      </c>
      <c r="F8" s="57">
        <f t="shared" si="0"/>
        <v>0</v>
      </c>
      <c r="G8" s="58" t="str">
        <f>IF(D8=0,"",F8/D8*100)</f>
        <v/>
      </c>
    </row>
    <row r="9" spans="1:7" ht="15.75" customHeight="1">
      <c r="A9" s="51" t="s">
        <v>513</v>
      </c>
      <c r="B9" s="273" t="s">
        <v>242</v>
      </c>
      <c r="C9" s="56">
        <f>'4-3长期应收'!E27</f>
        <v>0</v>
      </c>
      <c r="D9" s="56">
        <f>'4-3长期应收'!F27</f>
        <v>0</v>
      </c>
      <c r="E9" s="57">
        <f>'4-3长期应收'!G27</f>
        <v>0</v>
      </c>
      <c r="F9" s="57">
        <f t="shared" si="0"/>
        <v>0</v>
      </c>
      <c r="G9" s="58" t="str">
        <f>IF(D9=0,"",F9/D9*100)</f>
        <v/>
      </c>
    </row>
    <row r="10" spans="1:7" ht="15.75" customHeight="1">
      <c r="A10" s="51" t="s">
        <v>514</v>
      </c>
      <c r="B10" s="273" t="s">
        <v>244</v>
      </c>
      <c r="C10" s="56">
        <f>'4-4股权投资'!F28</f>
        <v>0</v>
      </c>
      <c r="D10" s="56">
        <f>'4-4股权投资'!G28</f>
        <v>0</v>
      </c>
      <c r="E10" s="57">
        <f>'4-4股权投资'!H28</f>
        <v>0</v>
      </c>
      <c r="F10" s="57">
        <f t="shared" si="0"/>
        <v>0</v>
      </c>
      <c r="G10" s="58" t="str">
        <f>IF(D10=0,"",F10/D10*100)</f>
        <v/>
      </c>
    </row>
    <row r="11" spans="1:7" ht="15.75" customHeight="1">
      <c r="A11" s="51" t="s">
        <v>515</v>
      </c>
      <c r="B11" s="273" t="s">
        <v>246</v>
      </c>
      <c r="C11" s="56">
        <f>'4-5投资性房地产汇总'!D28</f>
        <v>0</v>
      </c>
      <c r="D11" s="56">
        <f>'4-5投资性房地产汇总'!F28</f>
        <v>0</v>
      </c>
      <c r="E11" s="57">
        <f>'4-5投资性房地产汇总'!I28</f>
        <v>0</v>
      </c>
      <c r="F11" s="57">
        <f t="shared" si="0"/>
        <v>0</v>
      </c>
      <c r="G11" s="58" t="str">
        <f>IF(D11=0,"",F11/D11*100)</f>
        <v/>
      </c>
    </row>
    <row r="12" spans="1:7" ht="15.75" customHeight="1">
      <c r="A12" s="51" t="s">
        <v>516</v>
      </c>
      <c r="B12" s="273" t="s">
        <v>248</v>
      </c>
      <c r="C12" s="56">
        <f>'4-6固定资产汇总'!D21</f>
        <v>7184552.6799999978</v>
      </c>
      <c r="D12" s="56">
        <f>'4-6固定资产汇总'!F21</f>
        <v>7184552.6799999978</v>
      </c>
      <c r="E12" s="56">
        <f>'4-6固定资产汇总'!H21</f>
        <v>7184552.6799999978</v>
      </c>
      <c r="F12" s="57">
        <f t="shared" si="0"/>
        <v>0</v>
      </c>
      <c r="G12" s="58"/>
    </row>
    <row r="13" spans="1:7" ht="15.75" customHeight="1">
      <c r="A13" s="51" t="s">
        <v>517</v>
      </c>
      <c r="B13" s="273" t="s">
        <v>250</v>
      </c>
      <c r="C13" s="56">
        <f>'4-7在建工程汇总'!C28</f>
        <v>0</v>
      </c>
      <c r="D13" s="56"/>
      <c r="E13" s="57"/>
      <c r="F13" s="57"/>
      <c r="G13" s="58"/>
    </row>
    <row r="14" spans="1:7" ht="15.75" customHeight="1">
      <c r="A14" s="51" t="s">
        <v>518</v>
      </c>
      <c r="B14" s="273" t="s">
        <v>252</v>
      </c>
      <c r="C14" s="56">
        <f>'4-8工程物资'!G28</f>
        <v>0</v>
      </c>
      <c r="D14" s="56"/>
      <c r="E14" s="57"/>
      <c r="F14" s="57"/>
      <c r="G14" s="58"/>
    </row>
    <row r="15" spans="1:7" ht="15.75" customHeight="1">
      <c r="A15" s="51" t="s">
        <v>519</v>
      </c>
      <c r="B15" s="273" t="s">
        <v>254</v>
      </c>
      <c r="C15" s="56">
        <f>'4-9固定资产清理'!D28</f>
        <v>0</v>
      </c>
      <c r="D15" s="56"/>
      <c r="E15" s="57"/>
      <c r="F15" s="57"/>
      <c r="G15" s="58"/>
    </row>
    <row r="16" spans="1:7" ht="15.75" customHeight="1">
      <c r="A16" s="51" t="s">
        <v>520</v>
      </c>
      <c r="B16" s="273" t="s">
        <v>256</v>
      </c>
      <c r="C16" s="56">
        <f>'4-10生产性生物资产'!H28</f>
        <v>0</v>
      </c>
      <c r="D16" s="56"/>
      <c r="E16" s="57"/>
      <c r="F16" s="57"/>
      <c r="G16" s="58"/>
    </row>
    <row r="17" spans="1:7" ht="15.75" customHeight="1">
      <c r="A17" s="51" t="s">
        <v>521</v>
      </c>
      <c r="B17" s="273" t="s">
        <v>258</v>
      </c>
      <c r="C17" s="56">
        <f>'4-11油气资产'!I28</f>
        <v>0</v>
      </c>
      <c r="D17" s="56"/>
      <c r="E17" s="57"/>
      <c r="F17" s="57"/>
      <c r="G17" s="58"/>
    </row>
    <row r="18" spans="1:7" ht="15.75" customHeight="1">
      <c r="A18" s="51" t="s">
        <v>522</v>
      </c>
      <c r="B18" s="273" t="s">
        <v>200</v>
      </c>
      <c r="C18" s="56">
        <f>'4-12无形资产汇总'!C28</f>
        <v>0</v>
      </c>
      <c r="D18" s="56"/>
      <c r="E18" s="57"/>
      <c r="F18" s="57"/>
      <c r="G18" s="58"/>
    </row>
    <row r="19" spans="1:7" ht="15.75" customHeight="1">
      <c r="A19" s="51" t="s">
        <v>523</v>
      </c>
      <c r="B19" s="273" t="s">
        <v>259</v>
      </c>
      <c r="C19" s="56">
        <f>'4-13开发支出'!D28</f>
        <v>0</v>
      </c>
      <c r="D19" s="56"/>
      <c r="E19" s="57"/>
      <c r="F19" s="57"/>
      <c r="G19" s="58"/>
    </row>
    <row r="20" spans="1:7" ht="15.75" customHeight="1">
      <c r="A20" s="51" t="s">
        <v>524</v>
      </c>
      <c r="B20" s="273" t="s">
        <v>260</v>
      </c>
      <c r="C20" s="56">
        <f>'4-14商誉'!D28</f>
        <v>0</v>
      </c>
      <c r="D20" s="56"/>
      <c r="E20" s="57"/>
      <c r="F20" s="57"/>
      <c r="G20" s="58"/>
    </row>
    <row r="21" spans="1:7" ht="15.75" customHeight="1">
      <c r="A21" s="51" t="s">
        <v>525</v>
      </c>
      <c r="B21" s="273" t="s">
        <v>1184</v>
      </c>
      <c r="C21" s="56">
        <f>'4-15长期待摊费用'!G28</f>
        <v>2300364.5</v>
      </c>
      <c r="D21" s="56">
        <f>'4-15长期待摊费用'!I28</f>
        <v>2300364.5</v>
      </c>
      <c r="E21" s="56">
        <f>'4-15长期待摊费用'!J28</f>
        <v>2300364.5</v>
      </c>
      <c r="F21" s="56"/>
      <c r="G21" s="58"/>
    </row>
    <row r="22" spans="1:7" ht="15.75" customHeight="1">
      <c r="A22" s="51" t="s">
        <v>526</v>
      </c>
      <c r="B22" s="273" t="s">
        <v>262</v>
      </c>
      <c r="C22" s="56">
        <f>'4-16递延所得税资产'!E32</f>
        <v>257598.4725</v>
      </c>
      <c r="D22" s="917">
        <f>'4-16递延所得税资产'!F32</f>
        <v>0</v>
      </c>
      <c r="E22" s="917">
        <f>'4-16递延所得税资产'!G32</f>
        <v>0</v>
      </c>
      <c r="F22" s="56"/>
      <c r="G22" s="58"/>
    </row>
    <row r="23" spans="1:7" ht="15.75" customHeight="1">
      <c r="A23" s="51" t="s">
        <v>527</v>
      </c>
      <c r="B23" s="273" t="s">
        <v>263</v>
      </c>
      <c r="C23" s="56">
        <f>'4-17其他非流动资产'!D28</f>
        <v>0</v>
      </c>
      <c r="D23" s="56"/>
      <c r="E23" s="57"/>
      <c r="F23" s="57"/>
      <c r="G23" s="58"/>
    </row>
    <row r="24" spans="1:7" ht="15.75" customHeight="1">
      <c r="A24" s="1094" t="s">
        <v>413</v>
      </c>
      <c r="B24" s="1169"/>
      <c r="C24" s="254">
        <f>SUM(C7:C23)</f>
        <v>9742515.652499998</v>
      </c>
      <c r="D24" s="254">
        <f>SUM(D7:D23)</f>
        <v>9484917.1799999978</v>
      </c>
      <c r="E24" s="673">
        <f>SUM(E7:E23)</f>
        <v>9484917.1799999978</v>
      </c>
      <c r="F24" s="57"/>
      <c r="G24" s="58"/>
    </row>
    <row r="25" spans="1:7" ht="15.75" customHeight="1">
      <c r="A25" s="66" t="str">
        <f>封面!D11&amp;封面!F11</f>
        <v>资产清查单位填报人：赵翠</v>
      </c>
      <c r="E25" s="66"/>
      <c r="F25" s="150"/>
      <c r="G25" s="150"/>
    </row>
    <row r="26" spans="1:7" ht="15.75" customHeight="1">
      <c r="A26"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G2"/>
    <mergeCell ref="A3:G3"/>
    <mergeCell ref="A24:B24"/>
  </mergeCells>
  <phoneticPr fontId="14" type="noConversion"/>
  <hyperlinks>
    <hyperlink ref="B7" location="'4-1可供出售金融资产汇总'!B1" display="可供出售金融资产"/>
    <hyperlink ref="B8" location="'4-2持有到期投资'!B1" display="持有至到期投资"/>
    <hyperlink ref="B9" location="'4-3长期应收'!B1" display="长期应收款"/>
    <hyperlink ref="B10" location="'4-4股权投资'!B1" display="长期股权投资"/>
    <hyperlink ref="B11" location="'4-5投资性房地产汇总'!B1" display="投资性房地产"/>
    <hyperlink ref="B12" location="'4-6固定资产汇总'!B1" display="固定资产"/>
    <hyperlink ref="B13" location="'4-7在建工程汇总'!B1" display="在建工程"/>
    <hyperlink ref="B14" location="'4-8工程物资'!B1" display="工程物资"/>
    <hyperlink ref="B15" location="'4-9固定资产清理'!B1" display="固定资产清理"/>
    <hyperlink ref="B16" location="'4-10生产性生物资产'!B1" display="生产性生物资产"/>
    <hyperlink ref="B17" location="'4-11油气资产'!B1" display="油气资产"/>
    <hyperlink ref="B18" location="'4-12无形资产汇总'!B1" display="无形资产"/>
    <hyperlink ref="B19" location="'4-13开发支出'!B1" display="开发支出"/>
    <hyperlink ref="B20" location="'4-14商誉'!B1" display="商誉"/>
    <hyperlink ref="B21" location="'4-15长期待摊费用'!B1" display="长期待摊费用"/>
    <hyperlink ref="B22" location="'4-16递延所得税资产'!B1" display="递延所得税资产"/>
    <hyperlink ref="B23" location="'4-17其他非流动资产'!B1" display="其他非流动资产"/>
    <hyperlink ref="B1" location="'2-分类汇总'!B19" display="返回"/>
    <hyperlink ref="A1" location="索引目录!C28" display="返回索引页"/>
  </hyperlinks>
  <printOptions horizontalCentered="1"/>
  <pageMargins left="0.75" right="0.75" top="0.9" bottom="0.83" header="1.22" footer="0.51"/>
  <pageSetup paperSize="9" orientation="landscape"/>
  <headerFooter alignWithMargins="0">
    <oddHeader>&amp;R&amp;"宋体,常规"&amp;10共&amp;"Times New Roman,常规"&amp;N&amp;"宋体,常规"页第&amp;"Times New Roman,常规"&amp;P&amp;"宋体,常规"页</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zoomScale="85" workbookViewId="0">
      <selection activeCell="E13" sqref="E13"/>
    </sheetView>
  </sheetViews>
  <sheetFormatPr defaultColWidth="9" defaultRowHeight="15.75" customHeight="1" outlineLevelCol="1"/>
  <cols>
    <col min="1" max="1" width="9.33203125" style="3" customWidth="1"/>
    <col min="2" max="2" width="33.33203125" style="3" customWidth="1"/>
    <col min="3" max="3" width="11.5" style="3" hidden="1" customWidth="1" outlineLevel="1"/>
    <col min="4" max="4" width="21" style="3" customWidth="1" collapsed="1"/>
    <col min="5" max="5" width="20" style="3" customWidth="1"/>
    <col min="6" max="6" width="20.5" style="3" customWidth="1"/>
    <col min="7" max="7" width="14.33203125" style="3" customWidth="1"/>
    <col min="8" max="16384" width="9" style="3"/>
  </cols>
  <sheetData>
    <row r="1" spans="1:7" ht="15">
      <c r="A1" s="4" t="s">
        <v>0</v>
      </c>
      <c r="B1" s="128" t="s">
        <v>303</v>
      </c>
      <c r="C1" s="6"/>
      <c r="D1" s="6"/>
      <c r="E1" s="6"/>
      <c r="F1" s="6"/>
      <c r="G1" s="6"/>
    </row>
    <row r="2" spans="1:7" s="1" customFormat="1" ht="30" customHeight="1">
      <c r="A2" s="1106" t="s">
        <v>1001</v>
      </c>
      <c r="B2" s="1107"/>
      <c r="C2" s="1107"/>
      <c r="D2" s="1107"/>
      <c r="E2" s="1107"/>
      <c r="F2" s="1107"/>
      <c r="G2" s="1107"/>
    </row>
    <row r="3" spans="1:7" ht="14.15" customHeight="1">
      <c r="A3" s="1108" t="str">
        <f>CONCATENATE(封面!D9,封面!F9,封面!G9,封面!H9,封面!I9,封面!J9,封面!K9)</f>
        <v>清查基准日：2025年8月31日</v>
      </c>
      <c r="B3" s="1108"/>
      <c r="C3" s="1108"/>
      <c r="D3" s="1108"/>
      <c r="E3" s="1108"/>
      <c r="F3" s="1108"/>
      <c r="G3" s="1108"/>
    </row>
    <row r="4" spans="1:7" ht="14.15" customHeight="1">
      <c r="A4" s="8"/>
      <c r="B4" s="8"/>
      <c r="C4" s="8"/>
      <c r="D4" s="8"/>
      <c r="E4" s="8"/>
      <c r="F4" s="8"/>
      <c r="G4" s="26" t="s">
        <v>528</v>
      </c>
    </row>
    <row r="5" spans="1:7" ht="15.75" customHeight="1">
      <c r="A5" s="11" t="str">
        <f>封面!D7&amp;封面!E7</f>
        <v>资产清查单位：和县飞雁城乡客运有限公司</v>
      </c>
      <c r="G5" s="99" t="s">
        <v>203</v>
      </c>
    </row>
    <row r="6" spans="1:7" s="98" customFormat="1" ht="15.75" customHeight="1">
      <c r="A6" s="178" t="s">
        <v>349</v>
      </c>
      <c r="B6" s="178" t="s">
        <v>304</v>
      </c>
      <c r="C6" s="271" t="s">
        <v>274</v>
      </c>
      <c r="D6" s="178" t="s">
        <v>275</v>
      </c>
      <c r="E6" s="178" t="s">
        <v>276</v>
      </c>
      <c r="F6" s="178" t="s">
        <v>277</v>
      </c>
      <c r="G6" s="178" t="s">
        <v>305</v>
      </c>
    </row>
    <row r="7" spans="1:7" ht="15.75" customHeight="1">
      <c r="A7" s="178" t="s">
        <v>529</v>
      </c>
      <c r="B7" s="180" t="s">
        <v>530</v>
      </c>
      <c r="C7" s="19">
        <f>'4-1-1可出售-股票'!H28</f>
        <v>0</v>
      </c>
      <c r="D7" s="22">
        <f>'4-1-1可出售-股票'!I26</f>
        <v>0</v>
      </c>
      <c r="E7" s="20">
        <f>'4-1-1可出售-股票'!J26</f>
        <v>0</v>
      </c>
      <c r="F7" s="20">
        <f>E7-D7</f>
        <v>0</v>
      </c>
      <c r="G7" s="272" t="str">
        <f>IF(D7=0,"",F7/D7*100)</f>
        <v/>
      </c>
    </row>
    <row r="8" spans="1:7" ht="15.75" customHeight="1">
      <c r="A8" s="178" t="s">
        <v>531</v>
      </c>
      <c r="B8" s="180" t="s">
        <v>532</v>
      </c>
      <c r="C8" s="19">
        <f>'4-1-2可出售-债券'!G28</f>
        <v>0</v>
      </c>
      <c r="D8" s="22">
        <f>'4-1-2可出售-债券'!H26</f>
        <v>0</v>
      </c>
      <c r="E8" s="20">
        <f>'4-1-2可出售-债券'!I26</f>
        <v>0</v>
      </c>
      <c r="F8" s="20">
        <f>E8-D8</f>
        <v>0</v>
      </c>
      <c r="G8" s="272" t="str">
        <f>IF(D8=0,"",F8/D8*100)</f>
        <v/>
      </c>
    </row>
    <row r="9" spans="1:7" ht="15.75" customHeight="1">
      <c r="A9" s="178" t="s">
        <v>533</v>
      </c>
      <c r="B9" s="180" t="s">
        <v>534</v>
      </c>
      <c r="C9" s="19">
        <f>'4-1-3可出售-其他'!G28</f>
        <v>0</v>
      </c>
      <c r="D9" s="22">
        <f>'4-1-3可出售-其他'!H26</f>
        <v>0</v>
      </c>
      <c r="E9" s="20">
        <f>'4-1-3可出售-其他'!I26</f>
        <v>0</v>
      </c>
      <c r="F9" s="20">
        <f>E9-D9</f>
        <v>0</v>
      </c>
      <c r="G9" s="272" t="str">
        <f>IF(D9=0,"",F9/D9*100)</f>
        <v/>
      </c>
    </row>
    <row r="10" spans="1:7" ht="15.75" customHeight="1">
      <c r="A10" s="16"/>
      <c r="B10" s="40"/>
      <c r="C10" s="19"/>
      <c r="D10" s="22"/>
      <c r="E10" s="20"/>
      <c r="F10" s="20"/>
      <c r="G10" s="272"/>
    </row>
    <row r="11" spans="1:7" ht="15.75" customHeight="1">
      <c r="A11" s="16"/>
      <c r="B11" s="21"/>
      <c r="C11" s="19"/>
      <c r="D11" s="22"/>
      <c r="E11" s="20"/>
      <c r="F11" s="20"/>
      <c r="G11" s="272"/>
    </row>
    <row r="12" spans="1:7" ht="15.75" customHeight="1">
      <c r="A12" s="16"/>
      <c r="B12" s="21"/>
      <c r="C12" s="19"/>
      <c r="D12" s="22"/>
      <c r="E12" s="20"/>
      <c r="F12" s="20"/>
      <c r="G12" s="272"/>
    </row>
    <row r="13" spans="1:7" ht="15.75" customHeight="1">
      <c r="A13" s="16"/>
      <c r="B13" s="21"/>
      <c r="C13" s="19"/>
      <c r="D13" s="22"/>
      <c r="E13" s="20"/>
      <c r="F13" s="20"/>
      <c r="G13" s="272"/>
    </row>
    <row r="14" spans="1:7" ht="15.75" customHeight="1">
      <c r="A14" s="16"/>
      <c r="B14" s="21"/>
      <c r="C14" s="19"/>
      <c r="D14" s="22"/>
      <c r="E14" s="20"/>
      <c r="F14" s="20"/>
      <c r="G14" s="272"/>
    </row>
    <row r="15" spans="1:7" ht="15.75" customHeight="1">
      <c r="A15" s="16"/>
      <c r="B15" s="21"/>
      <c r="C15" s="19"/>
      <c r="D15" s="22"/>
      <c r="E15" s="20"/>
      <c r="F15" s="20"/>
      <c r="G15" s="272"/>
    </row>
    <row r="16" spans="1:7" ht="15.75" customHeight="1">
      <c r="A16" s="16"/>
      <c r="B16" s="21"/>
      <c r="C16" s="19"/>
      <c r="D16" s="22"/>
      <c r="E16" s="20"/>
      <c r="F16" s="20"/>
      <c r="G16" s="272"/>
    </row>
    <row r="17" spans="1:7" ht="15.75" customHeight="1">
      <c r="A17" s="16"/>
      <c r="B17" s="21"/>
      <c r="C17" s="19"/>
      <c r="D17" s="22"/>
      <c r="E17" s="20"/>
      <c r="F17" s="20"/>
      <c r="G17" s="272"/>
    </row>
    <row r="18" spans="1:7" ht="15.75" customHeight="1">
      <c r="A18" s="16"/>
      <c r="B18" s="21"/>
      <c r="C18" s="19"/>
      <c r="D18" s="22"/>
      <c r="E18" s="20"/>
      <c r="F18" s="20"/>
      <c r="G18" s="272"/>
    </row>
    <row r="19" spans="1:7" ht="15.75" customHeight="1">
      <c r="A19" s="16"/>
      <c r="B19" s="21"/>
      <c r="C19" s="19"/>
      <c r="D19" s="22"/>
      <c r="E19" s="20"/>
      <c r="F19" s="20"/>
      <c r="G19" s="272"/>
    </row>
    <row r="20" spans="1:7" ht="15.75" customHeight="1">
      <c r="A20" s="16"/>
      <c r="B20" s="21"/>
      <c r="C20" s="19"/>
      <c r="D20" s="22"/>
      <c r="E20" s="20"/>
      <c r="F20" s="20"/>
      <c r="G20" s="272"/>
    </row>
    <row r="21" spans="1:7" ht="15.75" customHeight="1">
      <c r="A21" s="16"/>
      <c r="B21" s="21"/>
      <c r="C21" s="19"/>
      <c r="D21" s="22"/>
      <c r="E21" s="20"/>
      <c r="F21" s="20"/>
      <c r="G21" s="272"/>
    </row>
    <row r="22" spans="1:7" ht="15.75" customHeight="1">
      <c r="A22" s="16"/>
      <c r="B22" s="21"/>
      <c r="C22" s="19"/>
      <c r="D22" s="22"/>
      <c r="E22" s="20"/>
      <c r="F22" s="20"/>
      <c r="G22" s="272"/>
    </row>
    <row r="23" spans="1:7" ht="15.75" customHeight="1">
      <c r="A23" s="16"/>
      <c r="B23" s="21"/>
      <c r="C23" s="19"/>
      <c r="D23" s="22"/>
      <c r="E23" s="20"/>
      <c r="F23" s="20"/>
      <c r="G23" s="272"/>
    </row>
    <row r="24" spans="1:7" ht="15.75" customHeight="1">
      <c r="A24" s="16"/>
      <c r="B24" s="21"/>
      <c r="C24" s="19"/>
      <c r="D24" s="22"/>
      <c r="E24" s="20"/>
      <c r="F24" s="20"/>
      <c r="G24" s="272"/>
    </row>
    <row r="25" spans="1:7" ht="15.75" customHeight="1">
      <c r="A25" s="16"/>
      <c r="B25" s="21"/>
      <c r="C25" s="19"/>
      <c r="D25" s="22"/>
      <c r="E25" s="20"/>
      <c r="F25" s="20"/>
      <c r="G25" s="272"/>
    </row>
    <row r="26" spans="1:7" ht="15.75" customHeight="1">
      <c r="A26" s="1109" t="s">
        <v>535</v>
      </c>
      <c r="B26" s="1170"/>
      <c r="C26" s="19">
        <f>SUM(C7:C25)</f>
        <v>0</v>
      </c>
      <c r="D26" s="22">
        <f>SUM(D7:D9)</f>
        <v>0</v>
      </c>
      <c r="E26" s="22">
        <f>SUM(E7:E9)</f>
        <v>0</v>
      </c>
      <c r="F26" s="20">
        <f>E26-D26</f>
        <v>0</v>
      </c>
      <c r="G26" s="272" t="str">
        <f>IF(D26=0,"",F26/D26*100)</f>
        <v/>
      </c>
    </row>
    <row r="27" spans="1:7" ht="15.75" customHeight="1">
      <c r="A27" s="1109" t="s">
        <v>536</v>
      </c>
      <c r="B27" s="1110"/>
      <c r="C27" s="19"/>
      <c r="D27" s="22">
        <f>'4-1-1可出售-股票'!I27+'4-1-2可出售-债券'!H27+'4-1-3可出售-其他'!H27</f>
        <v>0</v>
      </c>
      <c r="E27" s="20">
        <f>'4-1-1可出售-股票'!J27+'4-1-2可出售-债券'!I27+'4-1-3可出售-其他'!I27</f>
        <v>0</v>
      </c>
      <c r="F27" s="20">
        <f>E27-D27</f>
        <v>0</v>
      </c>
      <c r="G27" s="272" t="str">
        <f>IF(D27=0,"",F27/D27*100)</f>
        <v/>
      </c>
    </row>
    <row r="28" spans="1:7" ht="15.75" customHeight="1">
      <c r="A28" s="1109" t="s">
        <v>535</v>
      </c>
      <c r="B28" s="1170"/>
      <c r="C28" s="19">
        <f>C26-C27</f>
        <v>0</v>
      </c>
      <c r="D28" s="22">
        <f>D26-D27</f>
        <v>0</v>
      </c>
      <c r="E28" s="22">
        <f>E26-E27</f>
        <v>0</v>
      </c>
      <c r="F28" s="20">
        <f>E28-D28</f>
        <v>0</v>
      </c>
      <c r="G28" s="272" t="str">
        <f>IF(D28=0,"",F28/D28*100)</f>
        <v/>
      </c>
    </row>
    <row r="29" spans="1:7" ht="15.75" customHeight="1">
      <c r="A29" s="24" t="str">
        <f>封面!D11&amp;封面!F11</f>
        <v>资产清查单位填报人：赵翠</v>
      </c>
      <c r="E29" s="11" t="str">
        <f>"评估人员："&amp;封面!E20</f>
        <v>评估人员：</v>
      </c>
    </row>
    <row r="30" spans="1:7"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G2"/>
    <mergeCell ref="A3:G3"/>
    <mergeCell ref="A26:B26"/>
    <mergeCell ref="A27:B27"/>
    <mergeCell ref="A28:B28"/>
  </mergeCells>
  <phoneticPr fontId="14" type="noConversion"/>
  <hyperlinks>
    <hyperlink ref="A1" location="索引目录!D28" display="返回索引页"/>
    <hyperlink ref="B8" location="'4-1-2可出售-债券'!B1" display="可供出售金融资产-债券投资"/>
    <hyperlink ref="B9" location="'4-1-3可出售-其他'!B1" display="可供出售金融资产-其他投资"/>
    <hyperlink ref="B1" location="'4-非流动资产汇总'!B7" display="返回"/>
    <hyperlink ref="B7" location="'4-1-1可出售-股票'!B1" display="可供出售金融资产-股票投资"/>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30"/>
  <sheetViews>
    <sheetView workbookViewId="0">
      <selection activeCell="I29" sqref="I29"/>
    </sheetView>
  </sheetViews>
  <sheetFormatPr defaultColWidth="9" defaultRowHeight="15.75" customHeight="1" outlineLevelCol="1"/>
  <cols>
    <col min="1" max="1" width="5.58203125" style="3" customWidth="1"/>
    <col min="2" max="2" width="22.08203125" style="3" customWidth="1"/>
    <col min="3" max="3" width="9" style="3"/>
    <col min="4" max="4" width="9.58203125" style="3" customWidth="1"/>
    <col min="5" max="5" width="10.33203125" style="3" customWidth="1"/>
    <col min="6" max="6" width="8.83203125" style="3" bestFit="1" customWidth="1"/>
    <col min="7" max="7" width="10" style="3" customWidth="1"/>
    <col min="8" max="8" width="14.33203125" style="3" hidden="1" customWidth="1" outlineLevel="1"/>
    <col min="9" max="9" width="13.08203125" style="3" bestFit="1" customWidth="1" collapsed="1"/>
    <col min="10" max="11" width="14.33203125" style="3" customWidth="1"/>
    <col min="12" max="16384" width="9" style="3"/>
  </cols>
  <sheetData>
    <row r="1" spans="1:13" ht="12.75" customHeight="1">
      <c r="A1" s="4" t="s">
        <v>0</v>
      </c>
      <c r="B1" s="5" t="s">
        <v>303</v>
      </c>
      <c r="C1" s="6"/>
      <c r="D1" s="6"/>
      <c r="E1" s="6"/>
      <c r="F1" s="6"/>
      <c r="G1" s="6"/>
      <c r="H1" s="6"/>
      <c r="I1" s="6"/>
      <c r="J1" s="6"/>
      <c r="K1" s="6"/>
      <c r="L1" s="6"/>
      <c r="M1" s="6"/>
    </row>
    <row r="2" spans="1:13" s="1" customFormat="1" ht="30" customHeight="1">
      <c r="A2" s="1106" t="s">
        <v>1000</v>
      </c>
      <c r="B2" s="1107"/>
      <c r="C2" s="1107"/>
      <c r="D2" s="1107"/>
      <c r="E2" s="1107"/>
      <c r="F2" s="1107"/>
      <c r="G2" s="1107"/>
      <c r="H2" s="1107"/>
      <c r="I2" s="1107"/>
      <c r="J2" s="1107"/>
      <c r="K2" s="1107"/>
      <c r="L2" s="1107"/>
      <c r="M2" s="1107"/>
    </row>
    <row r="3" spans="1:13"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1111"/>
    </row>
    <row r="4" spans="1:13" ht="14.15" customHeight="1">
      <c r="A4" s="8"/>
      <c r="B4" s="8"/>
      <c r="C4" s="8"/>
      <c r="D4" s="8"/>
      <c r="E4" s="8"/>
      <c r="F4" s="8"/>
      <c r="G4" s="8"/>
      <c r="H4" s="8"/>
      <c r="I4" s="9"/>
      <c r="J4" s="9"/>
      <c r="K4" s="9"/>
      <c r="L4" s="9"/>
      <c r="M4" s="10" t="s">
        <v>537</v>
      </c>
    </row>
    <row r="5" spans="1:13" ht="15.75" customHeight="1">
      <c r="A5" s="11" t="str">
        <f>封面!D7&amp;封面!E7</f>
        <v>资产清查单位：和县飞雁城乡客运有限公司</v>
      </c>
      <c r="M5" s="12" t="s">
        <v>203</v>
      </c>
    </row>
    <row r="6" spans="1:13" s="2" customFormat="1" ht="27" customHeight="1">
      <c r="A6" s="13" t="s">
        <v>205</v>
      </c>
      <c r="B6" s="13" t="s">
        <v>391</v>
      </c>
      <c r="C6" s="13" t="s">
        <v>538</v>
      </c>
      <c r="D6" s="13" t="s">
        <v>393</v>
      </c>
      <c r="E6" s="13" t="s">
        <v>394</v>
      </c>
      <c r="F6" s="13" t="s">
        <v>395</v>
      </c>
      <c r="G6" s="53" t="s">
        <v>539</v>
      </c>
      <c r="H6" s="14" t="s">
        <v>274</v>
      </c>
      <c r="I6" s="15" t="s">
        <v>275</v>
      </c>
      <c r="J6" s="13" t="s">
        <v>276</v>
      </c>
      <c r="K6" s="178" t="s">
        <v>277</v>
      </c>
      <c r="L6" s="13" t="s">
        <v>305</v>
      </c>
      <c r="M6" s="13" t="s">
        <v>208</v>
      </c>
    </row>
    <row r="7" spans="1:13" ht="15.75" customHeight="1">
      <c r="A7" s="16"/>
      <c r="B7" s="17"/>
      <c r="C7" s="16"/>
      <c r="D7" s="18"/>
      <c r="E7" s="16"/>
      <c r="F7" s="16"/>
      <c r="G7" s="20"/>
      <c r="H7" s="19"/>
      <c r="I7" s="22"/>
      <c r="J7" s="20"/>
      <c r="K7" s="20"/>
      <c r="L7" s="20" t="str">
        <f t="shared" ref="L7:L28" si="0">IF(I7=0,"",(J7-I7)/I7*100)</f>
        <v/>
      </c>
      <c r="M7" s="21"/>
    </row>
    <row r="8" spans="1:13" ht="15.75" customHeight="1">
      <c r="A8" s="16"/>
      <c r="B8" s="17"/>
      <c r="C8" s="16"/>
      <c r="D8" s="18"/>
      <c r="E8" s="16"/>
      <c r="F8" s="16"/>
      <c r="G8" s="20"/>
      <c r="H8" s="19"/>
      <c r="I8" s="22"/>
      <c r="J8" s="20"/>
      <c r="K8" s="20"/>
      <c r="L8" s="20" t="str">
        <f t="shared" si="0"/>
        <v/>
      </c>
      <c r="M8" s="21"/>
    </row>
    <row r="9" spans="1:13" ht="15.75" customHeight="1">
      <c r="A9" s="16"/>
      <c r="B9" s="17"/>
      <c r="C9" s="16"/>
      <c r="D9" s="18"/>
      <c r="E9" s="16"/>
      <c r="F9" s="16"/>
      <c r="G9" s="20"/>
      <c r="H9" s="19"/>
      <c r="I9" s="22"/>
      <c r="J9" s="20"/>
      <c r="K9" s="20"/>
      <c r="L9" s="20" t="str">
        <f t="shared" si="0"/>
        <v/>
      </c>
      <c r="M9" s="21"/>
    </row>
    <row r="10" spans="1:13" ht="15.75" customHeight="1">
      <c r="A10" s="16"/>
      <c r="B10" s="17"/>
      <c r="C10" s="16"/>
      <c r="D10" s="18"/>
      <c r="E10" s="16"/>
      <c r="F10" s="16"/>
      <c r="G10" s="20"/>
      <c r="H10" s="19"/>
      <c r="I10" s="22"/>
      <c r="J10" s="20"/>
      <c r="K10" s="20"/>
      <c r="L10" s="20" t="str">
        <f t="shared" si="0"/>
        <v/>
      </c>
      <c r="M10" s="21"/>
    </row>
    <row r="11" spans="1:13" ht="15.75" customHeight="1">
      <c r="A11" s="16"/>
      <c r="B11" s="17"/>
      <c r="C11" s="16"/>
      <c r="D11" s="18"/>
      <c r="E11" s="16"/>
      <c r="F11" s="16"/>
      <c r="G11" s="20"/>
      <c r="H11" s="19"/>
      <c r="I11" s="22"/>
      <c r="J11" s="20"/>
      <c r="K11" s="20"/>
      <c r="L11" s="20" t="str">
        <f t="shared" si="0"/>
        <v/>
      </c>
      <c r="M11" s="21"/>
    </row>
    <row r="12" spans="1:13" ht="15.75" customHeight="1">
      <c r="A12" s="16"/>
      <c r="B12" s="17"/>
      <c r="C12" s="16"/>
      <c r="D12" s="18"/>
      <c r="E12" s="16"/>
      <c r="F12" s="16"/>
      <c r="G12" s="20"/>
      <c r="H12" s="19"/>
      <c r="I12" s="22"/>
      <c r="J12" s="20"/>
      <c r="K12" s="20"/>
      <c r="L12" s="20" t="str">
        <f t="shared" si="0"/>
        <v/>
      </c>
      <c r="M12" s="21"/>
    </row>
    <row r="13" spans="1:13" ht="15.75" customHeight="1">
      <c r="A13" s="16"/>
      <c r="B13" s="17"/>
      <c r="C13" s="16"/>
      <c r="D13" s="18"/>
      <c r="E13" s="16"/>
      <c r="F13" s="16"/>
      <c r="G13" s="20"/>
      <c r="H13" s="19"/>
      <c r="I13" s="22"/>
      <c r="J13" s="20"/>
      <c r="K13" s="20"/>
      <c r="L13" s="20" t="str">
        <f t="shared" si="0"/>
        <v/>
      </c>
      <c r="M13" s="21"/>
    </row>
    <row r="14" spans="1:13" ht="15.75" customHeight="1">
      <c r="A14" s="16"/>
      <c r="B14" s="17"/>
      <c r="C14" s="16"/>
      <c r="D14" s="18"/>
      <c r="E14" s="16"/>
      <c r="F14" s="16"/>
      <c r="G14" s="20"/>
      <c r="H14" s="19"/>
      <c r="I14" s="22"/>
      <c r="J14" s="20"/>
      <c r="K14" s="20"/>
      <c r="L14" s="20" t="str">
        <f t="shared" si="0"/>
        <v/>
      </c>
      <c r="M14" s="21"/>
    </row>
    <row r="15" spans="1:13" ht="15.75" customHeight="1">
      <c r="A15" s="16"/>
      <c r="B15" s="17"/>
      <c r="C15" s="16"/>
      <c r="D15" s="18"/>
      <c r="E15" s="16"/>
      <c r="F15" s="16"/>
      <c r="G15" s="20"/>
      <c r="H15" s="19"/>
      <c r="I15" s="22"/>
      <c r="J15" s="20"/>
      <c r="K15" s="20"/>
      <c r="L15" s="20" t="str">
        <f t="shared" si="0"/>
        <v/>
      </c>
      <c r="M15" s="21"/>
    </row>
    <row r="16" spans="1:13" ht="15.75" customHeight="1">
      <c r="A16" s="16"/>
      <c r="B16" s="17"/>
      <c r="C16" s="16"/>
      <c r="D16" s="18"/>
      <c r="E16" s="16"/>
      <c r="F16" s="16"/>
      <c r="G16" s="20"/>
      <c r="H16" s="19"/>
      <c r="I16" s="22"/>
      <c r="J16" s="20"/>
      <c r="K16" s="20"/>
      <c r="L16" s="20" t="str">
        <f t="shared" si="0"/>
        <v/>
      </c>
      <c r="M16" s="21"/>
    </row>
    <row r="17" spans="1:13" ht="15.75" customHeight="1">
      <c r="A17" s="16"/>
      <c r="B17" s="17"/>
      <c r="C17" s="16"/>
      <c r="D17" s="18"/>
      <c r="E17" s="16"/>
      <c r="F17" s="16"/>
      <c r="G17" s="20"/>
      <c r="H17" s="19"/>
      <c r="I17" s="22"/>
      <c r="J17" s="20"/>
      <c r="K17" s="20"/>
      <c r="L17" s="20" t="str">
        <f t="shared" si="0"/>
        <v/>
      </c>
      <c r="M17" s="21"/>
    </row>
    <row r="18" spans="1:13" ht="15.75" customHeight="1">
      <c r="A18" s="16"/>
      <c r="B18" s="17"/>
      <c r="C18" s="16"/>
      <c r="D18" s="18"/>
      <c r="E18" s="16"/>
      <c r="F18" s="16"/>
      <c r="G18" s="20"/>
      <c r="H18" s="19"/>
      <c r="I18" s="22"/>
      <c r="J18" s="20"/>
      <c r="K18" s="20"/>
      <c r="L18" s="20" t="str">
        <f t="shared" si="0"/>
        <v/>
      </c>
      <c r="M18" s="21"/>
    </row>
    <row r="19" spans="1:13" ht="15.75" customHeight="1">
      <c r="A19" s="16"/>
      <c r="B19" s="17"/>
      <c r="C19" s="16"/>
      <c r="D19" s="18"/>
      <c r="E19" s="16"/>
      <c r="F19" s="16"/>
      <c r="G19" s="20"/>
      <c r="H19" s="19"/>
      <c r="I19" s="22"/>
      <c r="J19" s="20"/>
      <c r="K19" s="20"/>
      <c r="L19" s="20" t="str">
        <f t="shared" si="0"/>
        <v/>
      </c>
      <c r="M19" s="21"/>
    </row>
    <row r="20" spans="1:13" ht="15.75" customHeight="1">
      <c r="A20" s="16"/>
      <c r="B20" s="17"/>
      <c r="C20" s="16"/>
      <c r="D20" s="18"/>
      <c r="E20" s="16"/>
      <c r="F20" s="16"/>
      <c r="G20" s="20"/>
      <c r="H20" s="19"/>
      <c r="I20" s="22"/>
      <c r="J20" s="20"/>
      <c r="K20" s="20"/>
      <c r="L20" s="20" t="str">
        <f t="shared" si="0"/>
        <v/>
      </c>
      <c r="M20" s="21"/>
    </row>
    <row r="21" spans="1:13" ht="15.75" customHeight="1">
      <c r="A21" s="16"/>
      <c r="B21" s="17"/>
      <c r="C21" s="16"/>
      <c r="D21" s="18"/>
      <c r="E21" s="16"/>
      <c r="F21" s="16"/>
      <c r="G21" s="20"/>
      <c r="H21" s="19"/>
      <c r="I21" s="22"/>
      <c r="J21" s="20"/>
      <c r="K21" s="20"/>
      <c r="L21" s="20" t="str">
        <f t="shared" si="0"/>
        <v/>
      </c>
      <c r="M21" s="21"/>
    </row>
    <row r="22" spans="1:13" ht="15.75" customHeight="1">
      <c r="A22" s="16"/>
      <c r="B22" s="17"/>
      <c r="C22" s="16"/>
      <c r="D22" s="18"/>
      <c r="E22" s="16"/>
      <c r="F22" s="16"/>
      <c r="G22" s="20"/>
      <c r="H22" s="19"/>
      <c r="I22" s="22"/>
      <c r="J22" s="20"/>
      <c r="K22" s="20"/>
      <c r="L22" s="20" t="str">
        <f t="shared" si="0"/>
        <v/>
      </c>
      <c r="M22" s="21"/>
    </row>
    <row r="23" spans="1:13" ht="15.75" customHeight="1">
      <c r="A23" s="16"/>
      <c r="B23" s="17"/>
      <c r="C23" s="16"/>
      <c r="D23" s="18"/>
      <c r="E23" s="16"/>
      <c r="F23" s="16"/>
      <c r="G23" s="20"/>
      <c r="H23" s="19"/>
      <c r="I23" s="22"/>
      <c r="J23" s="20"/>
      <c r="K23" s="20"/>
      <c r="L23" s="20" t="str">
        <f t="shared" si="0"/>
        <v/>
      </c>
      <c r="M23" s="21"/>
    </row>
    <row r="24" spans="1:13" ht="15.75" customHeight="1">
      <c r="A24" s="16"/>
      <c r="B24" s="17"/>
      <c r="C24" s="16"/>
      <c r="D24" s="18"/>
      <c r="E24" s="16"/>
      <c r="F24" s="16"/>
      <c r="G24" s="20"/>
      <c r="H24" s="19"/>
      <c r="I24" s="22"/>
      <c r="J24" s="20"/>
      <c r="K24" s="20"/>
      <c r="L24" s="20" t="str">
        <f t="shared" si="0"/>
        <v/>
      </c>
      <c r="M24" s="21"/>
    </row>
    <row r="25" spans="1:13" ht="15.75" customHeight="1">
      <c r="A25" s="16"/>
      <c r="B25" s="17"/>
      <c r="C25" s="16"/>
      <c r="D25" s="18"/>
      <c r="E25" s="16"/>
      <c r="F25" s="16"/>
      <c r="G25" s="20"/>
      <c r="H25" s="19"/>
      <c r="I25" s="22"/>
      <c r="J25" s="20"/>
      <c r="K25" s="20"/>
      <c r="L25" s="20" t="str">
        <f t="shared" si="0"/>
        <v/>
      </c>
      <c r="M25" s="21"/>
    </row>
    <row r="26" spans="1:13" s="264" customFormat="1" ht="15.75" customHeight="1">
      <c r="A26" s="1112" t="s">
        <v>413</v>
      </c>
      <c r="B26" s="1113"/>
      <c r="C26" s="265"/>
      <c r="D26" s="266"/>
      <c r="E26" s="265"/>
      <c r="F26" s="265"/>
      <c r="G26" s="269"/>
      <c r="H26" s="267"/>
      <c r="I26" s="268">
        <f>SUM(I7:I25)</f>
        <v>0</v>
      </c>
      <c r="J26" s="268">
        <f>SUM(J7:J25)</f>
        <v>0</v>
      </c>
      <c r="K26" s="269">
        <f>J26-I26</f>
        <v>0</v>
      </c>
      <c r="L26" s="269" t="str">
        <f t="shared" si="0"/>
        <v/>
      </c>
      <c r="M26" s="270"/>
    </row>
    <row r="27" spans="1:13" ht="15.75" customHeight="1">
      <c r="A27" s="1112" t="s">
        <v>536</v>
      </c>
      <c r="B27" s="1113" t="s">
        <v>536</v>
      </c>
      <c r="C27" s="16"/>
      <c r="D27" s="18"/>
      <c r="E27" s="16"/>
      <c r="F27" s="16"/>
      <c r="G27" s="20"/>
      <c r="H27" s="19"/>
      <c r="I27" s="250"/>
      <c r="J27" s="158"/>
      <c r="K27" s="20">
        <f>J27-I27</f>
        <v>0</v>
      </c>
      <c r="L27" s="20" t="str">
        <f t="shared" si="0"/>
        <v/>
      </c>
      <c r="M27" s="21"/>
    </row>
    <row r="28" spans="1:13" ht="15.75" customHeight="1">
      <c r="A28" s="1112" t="s">
        <v>413</v>
      </c>
      <c r="B28" s="1113"/>
      <c r="C28" s="16"/>
      <c r="D28" s="18"/>
      <c r="E28" s="16"/>
      <c r="F28" s="16"/>
      <c r="G28" s="20"/>
      <c r="H28" s="19">
        <f>SUM(H7:H27)</f>
        <v>0</v>
      </c>
      <c r="I28" s="22">
        <f>I26-I27</f>
        <v>0</v>
      </c>
      <c r="J28" s="22">
        <f>J26-J27</f>
        <v>0</v>
      </c>
      <c r="K28" s="22">
        <f>J28-I28</f>
        <v>0</v>
      </c>
      <c r="L28" s="20" t="str">
        <f t="shared" si="0"/>
        <v/>
      </c>
      <c r="M28" s="21"/>
    </row>
    <row r="29" spans="1:13" ht="15.75" customHeight="1">
      <c r="A29" s="24" t="str">
        <f>封面!D11&amp;封面!F11</f>
        <v>资产清查单位填报人：赵翠</v>
      </c>
      <c r="I29" s="11"/>
    </row>
    <row r="30" spans="1:13"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M2"/>
    <mergeCell ref="A3:M3"/>
    <mergeCell ref="A26:B26"/>
    <mergeCell ref="A27:B27"/>
    <mergeCell ref="A28:B28"/>
  </mergeCells>
  <phoneticPr fontId="14" type="noConversion"/>
  <hyperlinks>
    <hyperlink ref="A1" location="索引目录!E28" display="返回索引页"/>
    <hyperlink ref="B1" location="'4-1可供出售金融资产汇总'!B6"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0"/>
  <sheetViews>
    <sheetView workbookViewId="0">
      <pane xSplit="1" ySplit="6" topLeftCell="B7" activePane="bottomRight" state="frozen"/>
      <selection pane="topRight"/>
      <selection pane="bottomLeft"/>
      <selection pane="bottomRight" activeCell="H29" sqref="H29"/>
    </sheetView>
  </sheetViews>
  <sheetFormatPr defaultColWidth="9" defaultRowHeight="15.75" customHeight="1" outlineLevelCol="1"/>
  <cols>
    <col min="1" max="1" width="4.33203125" style="3" customWidth="1"/>
    <col min="2" max="2" width="20.33203125" style="3" customWidth="1"/>
    <col min="3" max="3" width="8.25" style="3" customWidth="1"/>
    <col min="4" max="4" width="12.08203125" style="3" customWidth="1"/>
    <col min="5" max="5" width="12.25" style="3" customWidth="1"/>
    <col min="6" max="6" width="9.33203125" style="3" bestFit="1" customWidth="1"/>
    <col min="7" max="7" width="15" style="3" hidden="1" customWidth="1" outlineLevel="1"/>
    <col min="8" max="8" width="15.75" style="3" customWidth="1" collapsed="1"/>
    <col min="9" max="10" width="15.75" style="3" customWidth="1"/>
    <col min="11" max="11" width="11.08203125" style="3" customWidth="1"/>
    <col min="12" max="12" width="10.58203125" style="3" customWidth="1"/>
    <col min="13" max="16384" width="9" style="3"/>
  </cols>
  <sheetData>
    <row r="1" spans="1:13" ht="15">
      <c r="A1" s="4" t="s">
        <v>0</v>
      </c>
      <c r="B1" s="5" t="s">
        <v>303</v>
      </c>
      <c r="C1" s="6"/>
      <c r="D1" s="6"/>
      <c r="E1" s="6"/>
      <c r="F1" s="6"/>
      <c r="G1" s="6"/>
      <c r="H1" s="6"/>
      <c r="I1" s="6"/>
      <c r="J1" s="6"/>
      <c r="K1" s="6"/>
      <c r="L1" s="6"/>
    </row>
    <row r="2" spans="1:13" s="1" customFormat="1" ht="30" customHeight="1">
      <c r="A2" s="1106" t="s">
        <v>999</v>
      </c>
      <c r="B2" s="1107"/>
      <c r="C2" s="1107"/>
      <c r="D2" s="1107"/>
      <c r="E2" s="1107"/>
      <c r="F2" s="1107"/>
      <c r="G2" s="1107"/>
      <c r="H2" s="1107"/>
      <c r="I2" s="1107"/>
      <c r="J2" s="1107"/>
      <c r="K2" s="1107"/>
      <c r="L2" s="1107"/>
    </row>
    <row r="3" spans="1:13"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9"/>
    </row>
    <row r="4" spans="1:13" ht="14.15" customHeight="1">
      <c r="A4" s="8"/>
      <c r="B4" s="8"/>
      <c r="C4" s="8"/>
      <c r="D4" s="8"/>
      <c r="E4" s="8"/>
      <c r="F4" s="8"/>
      <c r="G4" s="8"/>
      <c r="H4" s="8"/>
      <c r="I4" s="9"/>
      <c r="J4" s="9"/>
      <c r="K4" s="9"/>
      <c r="L4" s="10" t="s">
        <v>540</v>
      </c>
      <c r="M4" s="9"/>
    </row>
    <row r="5" spans="1:13" ht="15.75" customHeight="1">
      <c r="A5" s="11" t="str">
        <f>封面!D7&amp;封面!E7</f>
        <v>资产清查单位：和县飞雁城乡客运有限公司</v>
      </c>
      <c r="L5" s="12" t="s">
        <v>203</v>
      </c>
    </row>
    <row r="6" spans="1:13" s="2" customFormat="1" ht="15.75" customHeight="1">
      <c r="A6" s="13" t="s">
        <v>205</v>
      </c>
      <c r="B6" s="13" t="s">
        <v>391</v>
      </c>
      <c r="C6" s="13" t="s">
        <v>541</v>
      </c>
      <c r="D6" s="13" t="s">
        <v>401</v>
      </c>
      <c r="E6" s="13" t="s">
        <v>542</v>
      </c>
      <c r="F6" s="13" t="s">
        <v>402</v>
      </c>
      <c r="G6" s="14" t="s">
        <v>274</v>
      </c>
      <c r="H6" s="15" t="s">
        <v>275</v>
      </c>
      <c r="I6" s="13" t="s">
        <v>276</v>
      </c>
      <c r="J6" s="178" t="s">
        <v>277</v>
      </c>
      <c r="K6" s="13" t="s">
        <v>305</v>
      </c>
      <c r="L6" s="13" t="s">
        <v>208</v>
      </c>
    </row>
    <row r="7" spans="1:13" ht="15.75" customHeight="1">
      <c r="A7" s="16"/>
      <c r="B7" s="17"/>
      <c r="C7" s="16"/>
      <c r="D7" s="18"/>
      <c r="E7" s="18"/>
      <c r="F7" s="16"/>
      <c r="G7" s="19"/>
      <c r="H7" s="22"/>
      <c r="I7" s="20"/>
      <c r="J7" s="20"/>
      <c r="K7" s="20" t="str">
        <f t="shared" ref="K7:K28" si="0">IF(H7=0,"",(I7-H7)/H7*100)</f>
        <v/>
      </c>
      <c r="L7" s="21"/>
    </row>
    <row r="8" spans="1:13" ht="15.75" customHeight="1">
      <c r="A8" s="16"/>
      <c r="B8" s="17"/>
      <c r="C8" s="16"/>
      <c r="D8" s="18"/>
      <c r="E8" s="18"/>
      <c r="F8" s="16"/>
      <c r="G8" s="19"/>
      <c r="H8" s="22"/>
      <c r="I8" s="20"/>
      <c r="J8" s="20"/>
      <c r="K8" s="20" t="str">
        <f t="shared" si="0"/>
        <v/>
      </c>
      <c r="L8" s="21"/>
    </row>
    <row r="9" spans="1:13" ht="15.75" customHeight="1">
      <c r="A9" s="16"/>
      <c r="B9" s="17"/>
      <c r="C9" s="16"/>
      <c r="D9" s="18"/>
      <c r="E9" s="18"/>
      <c r="F9" s="16"/>
      <c r="G9" s="19"/>
      <c r="H9" s="22"/>
      <c r="I9" s="20"/>
      <c r="J9" s="20"/>
      <c r="K9" s="20" t="str">
        <f t="shared" si="0"/>
        <v/>
      </c>
      <c r="L9" s="21"/>
    </row>
    <row r="10" spans="1:13" ht="15.75" customHeight="1">
      <c r="A10" s="16"/>
      <c r="B10" s="17"/>
      <c r="C10" s="16"/>
      <c r="D10" s="18"/>
      <c r="E10" s="18"/>
      <c r="F10" s="16"/>
      <c r="G10" s="19"/>
      <c r="H10" s="22"/>
      <c r="I10" s="20"/>
      <c r="J10" s="20"/>
      <c r="K10" s="20" t="str">
        <f t="shared" si="0"/>
        <v/>
      </c>
      <c r="L10" s="21"/>
    </row>
    <row r="11" spans="1:13" ht="15.75" customHeight="1">
      <c r="A11" s="16"/>
      <c r="B11" s="17"/>
      <c r="C11" s="16"/>
      <c r="D11" s="18"/>
      <c r="E11" s="18"/>
      <c r="F11" s="16"/>
      <c r="G11" s="19"/>
      <c r="H11" s="22"/>
      <c r="I11" s="20"/>
      <c r="J11" s="20"/>
      <c r="K11" s="20" t="str">
        <f t="shared" si="0"/>
        <v/>
      </c>
      <c r="L11" s="21"/>
    </row>
    <row r="12" spans="1:13" ht="15.75" customHeight="1">
      <c r="A12" s="16"/>
      <c r="B12" s="17"/>
      <c r="C12" s="16"/>
      <c r="D12" s="18"/>
      <c r="E12" s="18"/>
      <c r="F12" s="16"/>
      <c r="G12" s="19"/>
      <c r="H12" s="22"/>
      <c r="I12" s="20"/>
      <c r="J12" s="20"/>
      <c r="K12" s="20" t="str">
        <f t="shared" si="0"/>
        <v/>
      </c>
      <c r="L12" s="21"/>
    </row>
    <row r="13" spans="1:13" ht="15.75" customHeight="1">
      <c r="A13" s="16"/>
      <c r="B13" s="17"/>
      <c r="C13" s="16"/>
      <c r="D13" s="18"/>
      <c r="E13" s="18"/>
      <c r="F13" s="16"/>
      <c r="G13" s="19"/>
      <c r="H13" s="22"/>
      <c r="I13" s="20"/>
      <c r="J13" s="20"/>
      <c r="K13" s="20" t="str">
        <f t="shared" si="0"/>
        <v/>
      </c>
      <c r="L13" s="21"/>
    </row>
    <row r="14" spans="1:13" ht="15.75" customHeight="1">
      <c r="A14" s="16"/>
      <c r="B14" s="17"/>
      <c r="C14" s="16"/>
      <c r="D14" s="18"/>
      <c r="E14" s="18"/>
      <c r="F14" s="16"/>
      <c r="G14" s="19"/>
      <c r="H14" s="22"/>
      <c r="I14" s="20"/>
      <c r="J14" s="20"/>
      <c r="K14" s="20" t="str">
        <f t="shared" si="0"/>
        <v/>
      </c>
      <c r="L14" s="21"/>
    </row>
    <row r="15" spans="1:13" ht="15.75" customHeight="1">
      <c r="A15" s="16"/>
      <c r="B15" s="17"/>
      <c r="C15" s="16"/>
      <c r="D15" s="18"/>
      <c r="E15" s="18"/>
      <c r="F15" s="16"/>
      <c r="G15" s="19"/>
      <c r="H15" s="22"/>
      <c r="I15" s="20"/>
      <c r="J15" s="20"/>
      <c r="K15" s="20" t="str">
        <f t="shared" si="0"/>
        <v/>
      </c>
      <c r="L15" s="21"/>
    </row>
    <row r="16" spans="1:13" ht="15.75" customHeight="1">
      <c r="A16" s="16"/>
      <c r="B16" s="17"/>
      <c r="C16" s="16"/>
      <c r="D16" s="18"/>
      <c r="E16" s="18"/>
      <c r="F16" s="16"/>
      <c r="G16" s="19"/>
      <c r="H16" s="22"/>
      <c r="I16" s="20"/>
      <c r="J16" s="20"/>
      <c r="K16" s="20" t="str">
        <f t="shared" si="0"/>
        <v/>
      </c>
      <c r="L16" s="21"/>
    </row>
    <row r="17" spans="1:12" ht="15.75" customHeight="1">
      <c r="A17" s="16"/>
      <c r="B17" s="17"/>
      <c r="C17" s="16"/>
      <c r="D17" s="18"/>
      <c r="E17" s="18"/>
      <c r="F17" s="16"/>
      <c r="G17" s="19"/>
      <c r="H17" s="22"/>
      <c r="I17" s="20"/>
      <c r="J17" s="20"/>
      <c r="K17" s="20" t="str">
        <f t="shared" si="0"/>
        <v/>
      </c>
      <c r="L17" s="21"/>
    </row>
    <row r="18" spans="1:12" ht="15.75" customHeight="1">
      <c r="A18" s="16"/>
      <c r="B18" s="17"/>
      <c r="C18" s="16"/>
      <c r="D18" s="18"/>
      <c r="E18" s="18"/>
      <c r="F18" s="16"/>
      <c r="G18" s="19"/>
      <c r="H18" s="22"/>
      <c r="I18" s="20"/>
      <c r="J18" s="20"/>
      <c r="K18" s="20" t="str">
        <f t="shared" si="0"/>
        <v/>
      </c>
      <c r="L18" s="21"/>
    </row>
    <row r="19" spans="1:12" ht="15.75" customHeight="1">
      <c r="A19" s="16"/>
      <c r="B19" s="17"/>
      <c r="C19" s="16"/>
      <c r="D19" s="18"/>
      <c r="E19" s="18"/>
      <c r="F19" s="16"/>
      <c r="G19" s="19"/>
      <c r="H19" s="22"/>
      <c r="I19" s="20"/>
      <c r="J19" s="20"/>
      <c r="K19" s="20" t="str">
        <f t="shared" si="0"/>
        <v/>
      </c>
      <c r="L19" s="21"/>
    </row>
    <row r="20" spans="1:12" ht="15.75" customHeight="1">
      <c r="A20" s="16"/>
      <c r="B20" s="17"/>
      <c r="C20" s="16"/>
      <c r="D20" s="18"/>
      <c r="E20" s="18"/>
      <c r="F20" s="16"/>
      <c r="G20" s="19"/>
      <c r="H20" s="22"/>
      <c r="I20" s="20"/>
      <c r="J20" s="20"/>
      <c r="K20" s="20" t="str">
        <f t="shared" si="0"/>
        <v/>
      </c>
      <c r="L20" s="21"/>
    </row>
    <row r="21" spans="1:12" ht="15.75" customHeight="1">
      <c r="A21" s="16"/>
      <c r="B21" s="17"/>
      <c r="C21" s="16"/>
      <c r="D21" s="18"/>
      <c r="E21" s="18"/>
      <c r="F21" s="16"/>
      <c r="G21" s="19"/>
      <c r="H21" s="22"/>
      <c r="I21" s="20"/>
      <c r="J21" s="20"/>
      <c r="K21" s="20" t="str">
        <f t="shared" si="0"/>
        <v/>
      </c>
      <c r="L21" s="21"/>
    </row>
    <row r="22" spans="1:12" ht="15.75" customHeight="1">
      <c r="A22" s="16"/>
      <c r="B22" s="17"/>
      <c r="C22" s="16"/>
      <c r="D22" s="18"/>
      <c r="E22" s="18"/>
      <c r="F22" s="16"/>
      <c r="G22" s="19"/>
      <c r="H22" s="22"/>
      <c r="I22" s="20"/>
      <c r="J22" s="20"/>
      <c r="K22" s="20" t="str">
        <f t="shared" si="0"/>
        <v/>
      </c>
      <c r="L22" s="21"/>
    </row>
    <row r="23" spans="1:12" ht="15.75" customHeight="1">
      <c r="A23" s="16"/>
      <c r="B23" s="17"/>
      <c r="C23" s="16"/>
      <c r="D23" s="18"/>
      <c r="E23" s="18"/>
      <c r="F23" s="16"/>
      <c r="G23" s="19"/>
      <c r="H23" s="22"/>
      <c r="I23" s="20"/>
      <c r="J23" s="20"/>
      <c r="K23" s="20" t="str">
        <f t="shared" si="0"/>
        <v/>
      </c>
      <c r="L23" s="21"/>
    </row>
    <row r="24" spans="1:12" ht="15.75" customHeight="1">
      <c r="A24" s="16"/>
      <c r="B24" s="17"/>
      <c r="C24" s="16"/>
      <c r="D24" s="18"/>
      <c r="E24" s="18"/>
      <c r="F24" s="16"/>
      <c r="G24" s="19"/>
      <c r="H24" s="22"/>
      <c r="I24" s="20"/>
      <c r="J24" s="20"/>
      <c r="K24" s="20" t="str">
        <f t="shared" si="0"/>
        <v/>
      </c>
      <c r="L24" s="21"/>
    </row>
    <row r="25" spans="1:12" ht="15.75" customHeight="1">
      <c r="A25" s="16"/>
      <c r="B25" s="17"/>
      <c r="C25" s="16"/>
      <c r="D25" s="18"/>
      <c r="E25" s="18"/>
      <c r="F25" s="16"/>
      <c r="G25" s="19"/>
      <c r="H25" s="22"/>
      <c r="I25" s="20"/>
      <c r="J25" s="20"/>
      <c r="K25" s="20" t="str">
        <f t="shared" si="0"/>
        <v/>
      </c>
      <c r="L25" s="21"/>
    </row>
    <row r="26" spans="1:12" s="264" customFormat="1" ht="15.75" customHeight="1">
      <c r="A26" s="1112" t="s">
        <v>413</v>
      </c>
      <c r="B26" s="1113"/>
      <c r="C26" s="265"/>
      <c r="D26" s="266"/>
      <c r="E26" s="266"/>
      <c r="F26" s="265"/>
      <c r="G26" s="267"/>
      <c r="H26" s="268">
        <f>SUM(H7:H25)</f>
        <v>0</v>
      </c>
      <c r="I26" s="268">
        <f>SUM(I7:I25)</f>
        <v>0</v>
      </c>
      <c r="J26" s="269">
        <f>I26-H26</f>
        <v>0</v>
      </c>
      <c r="K26" s="269" t="str">
        <f t="shared" si="0"/>
        <v/>
      </c>
      <c r="L26" s="270"/>
    </row>
    <row r="27" spans="1:12" ht="15.75" customHeight="1">
      <c r="A27" s="1112" t="s">
        <v>536</v>
      </c>
      <c r="B27" s="1113"/>
      <c r="C27" s="16"/>
      <c r="D27" s="18"/>
      <c r="E27" s="18"/>
      <c r="F27" s="16"/>
      <c r="G27" s="19"/>
      <c r="H27" s="250"/>
      <c r="I27" s="158"/>
      <c r="J27" s="57">
        <f>I27-H27</f>
        <v>0</v>
      </c>
      <c r="K27" s="20" t="str">
        <f t="shared" si="0"/>
        <v/>
      </c>
      <c r="L27" s="21"/>
    </row>
    <row r="28" spans="1:12" ht="15.75" customHeight="1">
      <c r="A28" s="1112" t="s">
        <v>413</v>
      </c>
      <c r="B28" s="1113"/>
      <c r="C28" s="16"/>
      <c r="D28" s="18"/>
      <c r="E28" s="18"/>
      <c r="F28" s="16"/>
      <c r="G28" s="19">
        <f>SUM(G7:G27)</f>
        <v>0</v>
      </c>
      <c r="H28" s="22">
        <f>H26-H27</f>
        <v>0</v>
      </c>
      <c r="I28" s="22">
        <f>I26-I27</f>
        <v>0</v>
      </c>
      <c r="J28" s="20">
        <f>I28-H28</f>
        <v>0</v>
      </c>
      <c r="K28" s="20" t="str">
        <f t="shared" si="0"/>
        <v/>
      </c>
      <c r="L28" s="21"/>
    </row>
    <row r="29" spans="1:12" ht="15.75" customHeight="1">
      <c r="A29" s="24" t="str">
        <f>封面!D11&amp;封面!F11</f>
        <v>资产清查单位填报人：赵翠</v>
      </c>
      <c r="H29" s="11"/>
    </row>
    <row r="30" spans="1:12"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L2"/>
    <mergeCell ref="A3:L3"/>
    <mergeCell ref="A26:B26"/>
    <mergeCell ref="A27:B27"/>
    <mergeCell ref="A28:B28"/>
  </mergeCells>
  <phoneticPr fontId="14" type="noConversion"/>
  <hyperlinks>
    <hyperlink ref="A1" location="索引目录!E29" display="返回索引页"/>
    <hyperlink ref="B1" location="'4-1可供出售金融资产汇总'!B7"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0"/>
  <sheetViews>
    <sheetView workbookViewId="0">
      <pane xSplit="1" ySplit="6" topLeftCell="B7" activePane="bottomRight" state="frozen"/>
      <selection pane="topRight"/>
      <selection pane="bottomLeft"/>
      <selection pane="bottomRight" activeCell="H29" sqref="H29"/>
    </sheetView>
  </sheetViews>
  <sheetFormatPr defaultColWidth="9" defaultRowHeight="15.75" customHeight="1" outlineLevelCol="1"/>
  <cols>
    <col min="1" max="1" width="5.58203125" style="3" customWidth="1"/>
    <col min="2" max="2" width="25" style="3" customWidth="1"/>
    <col min="3" max="3" width="14.75" style="3" customWidth="1"/>
    <col min="4" max="4" width="10.58203125" style="3" customWidth="1"/>
    <col min="5" max="5" width="7.75" style="3" customWidth="1"/>
    <col min="6" max="6" width="6.58203125" style="3" customWidth="1"/>
    <col min="7" max="7" width="14.33203125" style="3" hidden="1" customWidth="1" outlineLevel="1"/>
    <col min="8" max="8" width="15.75" style="3" customWidth="1" collapsed="1"/>
    <col min="9" max="10" width="15.33203125" style="3" customWidth="1"/>
    <col min="11" max="16384" width="9" style="3"/>
  </cols>
  <sheetData>
    <row r="1" spans="1:12" ht="12.75" customHeight="1">
      <c r="A1" s="4" t="s">
        <v>0</v>
      </c>
      <c r="B1" s="5" t="s">
        <v>303</v>
      </c>
      <c r="C1" s="6"/>
      <c r="D1" s="6"/>
      <c r="E1" s="6"/>
      <c r="F1" s="6"/>
      <c r="G1" s="6"/>
      <c r="H1" s="6"/>
      <c r="I1" s="6"/>
      <c r="J1" s="6"/>
      <c r="K1" s="6"/>
      <c r="L1" s="6"/>
    </row>
    <row r="2" spans="1:12" s="1" customFormat="1" ht="30" customHeight="1">
      <c r="A2" s="1106" t="s">
        <v>998</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08"/>
      <c r="D3" s="1108"/>
      <c r="E3" s="1108"/>
      <c r="F3" s="1108"/>
      <c r="G3" s="1108"/>
      <c r="H3" s="1111"/>
      <c r="I3" s="1111"/>
      <c r="J3" s="1111"/>
      <c r="K3" s="1111"/>
      <c r="L3" s="1111"/>
    </row>
    <row r="4" spans="1:12" ht="14.15" customHeight="1">
      <c r="A4" s="8"/>
      <c r="B4" s="8"/>
      <c r="C4" s="8"/>
      <c r="D4" s="8"/>
      <c r="E4" s="8"/>
      <c r="F4" s="8"/>
      <c r="G4" s="8"/>
      <c r="H4" s="9"/>
      <c r="I4" s="9"/>
      <c r="J4" s="9"/>
      <c r="K4" s="9"/>
      <c r="L4" s="10" t="s">
        <v>543</v>
      </c>
    </row>
    <row r="5" spans="1:12" ht="15.75" customHeight="1">
      <c r="A5" s="11" t="str">
        <f>封面!D7&amp;封面!E7</f>
        <v>资产清查单位：和县飞雁城乡客运有限公司</v>
      </c>
      <c r="L5" s="12" t="s">
        <v>203</v>
      </c>
    </row>
    <row r="6" spans="1:12" s="2" customFormat="1" ht="27" customHeight="1">
      <c r="A6" s="13" t="s">
        <v>205</v>
      </c>
      <c r="B6" s="13" t="s">
        <v>391</v>
      </c>
      <c r="C6" s="13" t="s">
        <v>544</v>
      </c>
      <c r="D6" s="13" t="s">
        <v>393</v>
      </c>
      <c r="E6" s="13" t="s">
        <v>545</v>
      </c>
      <c r="F6" s="53" t="s">
        <v>539</v>
      </c>
      <c r="G6" s="14" t="s">
        <v>274</v>
      </c>
      <c r="H6" s="15" t="s">
        <v>275</v>
      </c>
      <c r="I6" s="13" t="s">
        <v>276</v>
      </c>
      <c r="J6" s="178" t="s">
        <v>277</v>
      </c>
      <c r="K6" s="13" t="s">
        <v>305</v>
      </c>
      <c r="L6" s="13" t="s">
        <v>208</v>
      </c>
    </row>
    <row r="7" spans="1:12" ht="15.75" customHeight="1">
      <c r="A7" s="16"/>
      <c r="B7" s="17"/>
      <c r="C7" s="16"/>
      <c r="D7" s="18"/>
      <c r="E7" s="16"/>
      <c r="F7" s="20"/>
      <c r="G7" s="19"/>
      <c r="H7" s="22"/>
      <c r="I7" s="20"/>
      <c r="J7" s="20"/>
      <c r="K7" s="20" t="str">
        <f t="shared" ref="K7:K28" si="0">IF(H7=0,"",(I7-H7)/H7*100)</f>
        <v/>
      </c>
      <c r="L7" s="21"/>
    </row>
    <row r="8" spans="1:12" ht="15.75" customHeight="1">
      <c r="A8" s="16"/>
      <c r="B8" s="17"/>
      <c r="C8" s="16"/>
      <c r="D8" s="18"/>
      <c r="E8" s="16"/>
      <c r="F8" s="20"/>
      <c r="G8" s="19"/>
      <c r="H8" s="22"/>
      <c r="I8" s="20"/>
      <c r="J8" s="20"/>
      <c r="K8" s="20" t="str">
        <f t="shared" si="0"/>
        <v/>
      </c>
      <c r="L8" s="21"/>
    </row>
    <row r="9" spans="1:12" ht="15.75" customHeight="1">
      <c r="A9" s="16"/>
      <c r="B9" s="17"/>
      <c r="C9" s="16"/>
      <c r="D9" s="18"/>
      <c r="E9" s="16"/>
      <c r="F9" s="20"/>
      <c r="G9" s="19"/>
      <c r="H9" s="22"/>
      <c r="I9" s="20"/>
      <c r="J9" s="20"/>
      <c r="K9" s="20" t="str">
        <f t="shared" si="0"/>
        <v/>
      </c>
      <c r="L9" s="21"/>
    </row>
    <row r="10" spans="1:12" ht="15.75" customHeight="1">
      <c r="A10" s="16"/>
      <c r="B10" s="17"/>
      <c r="C10" s="16"/>
      <c r="D10" s="18"/>
      <c r="E10" s="16"/>
      <c r="F10" s="20"/>
      <c r="G10" s="19"/>
      <c r="H10" s="22"/>
      <c r="I10" s="20"/>
      <c r="J10" s="20"/>
      <c r="K10" s="20" t="str">
        <f t="shared" si="0"/>
        <v/>
      </c>
      <c r="L10" s="21"/>
    </row>
    <row r="11" spans="1:12" ht="15.75" customHeight="1">
      <c r="A11" s="16"/>
      <c r="B11" s="17"/>
      <c r="C11" s="16"/>
      <c r="D11" s="18"/>
      <c r="E11" s="16"/>
      <c r="F11" s="20"/>
      <c r="G11" s="19"/>
      <c r="H11" s="22"/>
      <c r="I11" s="20"/>
      <c r="J11" s="20"/>
      <c r="K11" s="20" t="str">
        <f t="shared" si="0"/>
        <v/>
      </c>
      <c r="L11" s="21"/>
    </row>
    <row r="12" spans="1:12" ht="15.75" customHeight="1">
      <c r="A12" s="16"/>
      <c r="B12" s="17"/>
      <c r="C12" s="16"/>
      <c r="D12" s="18"/>
      <c r="E12" s="16"/>
      <c r="F12" s="20"/>
      <c r="G12" s="19"/>
      <c r="H12" s="22"/>
      <c r="I12" s="20"/>
      <c r="J12" s="20"/>
      <c r="K12" s="20" t="str">
        <f t="shared" si="0"/>
        <v/>
      </c>
      <c r="L12" s="21"/>
    </row>
    <row r="13" spans="1:12" ht="15.75" customHeight="1">
      <c r="A13" s="16"/>
      <c r="B13" s="17"/>
      <c r="C13" s="16"/>
      <c r="D13" s="18"/>
      <c r="E13" s="16"/>
      <c r="F13" s="20"/>
      <c r="G13" s="19"/>
      <c r="H13" s="22"/>
      <c r="I13" s="20"/>
      <c r="J13" s="20"/>
      <c r="K13" s="20" t="str">
        <f t="shared" si="0"/>
        <v/>
      </c>
      <c r="L13" s="21"/>
    </row>
    <row r="14" spans="1:12" ht="15.75" customHeight="1">
      <c r="A14" s="16"/>
      <c r="B14" s="17"/>
      <c r="C14" s="16"/>
      <c r="D14" s="18"/>
      <c r="E14" s="16"/>
      <c r="F14" s="20"/>
      <c r="G14" s="19"/>
      <c r="H14" s="22"/>
      <c r="I14" s="20"/>
      <c r="J14" s="20"/>
      <c r="K14" s="20" t="str">
        <f t="shared" si="0"/>
        <v/>
      </c>
      <c r="L14" s="21"/>
    </row>
    <row r="15" spans="1:12" ht="15.75" customHeight="1">
      <c r="A15" s="16"/>
      <c r="B15" s="17"/>
      <c r="C15" s="16"/>
      <c r="D15" s="18"/>
      <c r="E15" s="16"/>
      <c r="F15" s="20"/>
      <c r="G15" s="19"/>
      <c r="H15" s="22"/>
      <c r="I15" s="20"/>
      <c r="J15" s="20"/>
      <c r="K15" s="20" t="str">
        <f t="shared" si="0"/>
        <v/>
      </c>
      <c r="L15" s="21"/>
    </row>
    <row r="16" spans="1:12" ht="15.75" customHeight="1">
      <c r="A16" s="16"/>
      <c r="B16" s="17"/>
      <c r="C16" s="16"/>
      <c r="D16" s="18"/>
      <c r="E16" s="16"/>
      <c r="F16" s="20"/>
      <c r="G16" s="19"/>
      <c r="H16" s="22"/>
      <c r="I16" s="20"/>
      <c r="J16" s="20"/>
      <c r="K16" s="20" t="str">
        <f t="shared" si="0"/>
        <v/>
      </c>
      <c r="L16" s="21"/>
    </row>
    <row r="17" spans="1:12" ht="15.75" customHeight="1">
      <c r="A17" s="16"/>
      <c r="B17" s="17"/>
      <c r="C17" s="16"/>
      <c r="D17" s="18"/>
      <c r="E17" s="16"/>
      <c r="F17" s="20"/>
      <c r="G17" s="19"/>
      <c r="H17" s="22"/>
      <c r="I17" s="20"/>
      <c r="J17" s="20"/>
      <c r="K17" s="20" t="str">
        <f t="shared" si="0"/>
        <v/>
      </c>
      <c r="L17" s="21"/>
    </row>
    <row r="18" spans="1:12" ht="15.75" customHeight="1">
      <c r="A18" s="16"/>
      <c r="B18" s="17"/>
      <c r="C18" s="16"/>
      <c r="D18" s="18"/>
      <c r="E18" s="16"/>
      <c r="F18" s="20"/>
      <c r="G18" s="19"/>
      <c r="H18" s="22"/>
      <c r="I18" s="20"/>
      <c r="J18" s="20"/>
      <c r="K18" s="20" t="str">
        <f t="shared" si="0"/>
        <v/>
      </c>
      <c r="L18" s="21"/>
    </row>
    <row r="19" spans="1:12" ht="15.75" customHeight="1">
      <c r="A19" s="16"/>
      <c r="B19" s="17"/>
      <c r="C19" s="16"/>
      <c r="D19" s="18"/>
      <c r="E19" s="16"/>
      <c r="F19" s="20"/>
      <c r="G19" s="19"/>
      <c r="H19" s="22"/>
      <c r="I19" s="20"/>
      <c r="J19" s="20"/>
      <c r="K19" s="20" t="str">
        <f t="shared" si="0"/>
        <v/>
      </c>
      <c r="L19" s="21"/>
    </row>
    <row r="20" spans="1:12" ht="15.75" customHeight="1">
      <c r="A20" s="16"/>
      <c r="B20" s="17"/>
      <c r="C20" s="16"/>
      <c r="D20" s="18"/>
      <c r="E20" s="16"/>
      <c r="F20" s="20"/>
      <c r="G20" s="19"/>
      <c r="H20" s="22"/>
      <c r="I20" s="20"/>
      <c r="J20" s="20"/>
      <c r="K20" s="20" t="str">
        <f t="shared" si="0"/>
        <v/>
      </c>
      <c r="L20" s="21"/>
    </row>
    <row r="21" spans="1:12" ht="15.75" customHeight="1">
      <c r="A21" s="16"/>
      <c r="B21" s="17"/>
      <c r="C21" s="16"/>
      <c r="D21" s="18"/>
      <c r="E21" s="16"/>
      <c r="F21" s="20"/>
      <c r="G21" s="19"/>
      <c r="H21" s="22"/>
      <c r="I21" s="20"/>
      <c r="J21" s="20"/>
      <c r="K21" s="20" t="str">
        <f t="shared" si="0"/>
        <v/>
      </c>
      <c r="L21" s="21"/>
    </row>
    <row r="22" spans="1:12" ht="15.75" customHeight="1">
      <c r="A22" s="16"/>
      <c r="B22" s="17"/>
      <c r="C22" s="16"/>
      <c r="D22" s="18"/>
      <c r="E22" s="16"/>
      <c r="F22" s="20"/>
      <c r="G22" s="19"/>
      <c r="H22" s="22"/>
      <c r="I22" s="20"/>
      <c r="J22" s="20"/>
      <c r="K22" s="20" t="str">
        <f t="shared" si="0"/>
        <v/>
      </c>
      <c r="L22" s="21"/>
    </row>
    <row r="23" spans="1:12" ht="15.75" customHeight="1">
      <c r="A23" s="16"/>
      <c r="B23" s="17"/>
      <c r="C23" s="16"/>
      <c r="D23" s="18"/>
      <c r="E23" s="16"/>
      <c r="F23" s="20"/>
      <c r="G23" s="19"/>
      <c r="H23" s="22"/>
      <c r="I23" s="20"/>
      <c r="J23" s="20"/>
      <c r="K23" s="20" t="str">
        <f t="shared" si="0"/>
        <v/>
      </c>
      <c r="L23" s="21"/>
    </row>
    <row r="24" spans="1:12" ht="15.75" customHeight="1">
      <c r="A24" s="16"/>
      <c r="B24" s="17"/>
      <c r="C24" s="16"/>
      <c r="D24" s="18"/>
      <c r="E24" s="16"/>
      <c r="F24" s="20"/>
      <c r="G24" s="19"/>
      <c r="H24" s="22"/>
      <c r="I24" s="20"/>
      <c r="J24" s="20"/>
      <c r="K24" s="20" t="str">
        <f t="shared" si="0"/>
        <v/>
      </c>
      <c r="L24" s="21"/>
    </row>
    <row r="25" spans="1:12" ht="15.75" customHeight="1">
      <c r="A25" s="16"/>
      <c r="B25" s="17"/>
      <c r="C25" s="16"/>
      <c r="D25" s="18"/>
      <c r="E25" s="16"/>
      <c r="F25" s="20"/>
      <c r="G25" s="19"/>
      <c r="H25" s="22"/>
      <c r="I25" s="20"/>
      <c r="J25" s="20"/>
      <c r="K25" s="20" t="str">
        <f t="shared" si="0"/>
        <v/>
      </c>
      <c r="L25" s="21"/>
    </row>
    <row r="26" spans="1:12" s="43" customFormat="1" ht="15.75" customHeight="1">
      <c r="A26" s="1094" t="s">
        <v>413</v>
      </c>
      <c r="B26" s="1095"/>
      <c r="C26" s="59"/>
      <c r="D26" s="116"/>
      <c r="E26" s="59"/>
      <c r="F26" s="57"/>
      <c r="G26" s="55"/>
      <c r="H26" s="56">
        <f>SUM(H7:H25)</f>
        <v>0</v>
      </c>
      <c r="I26" s="56">
        <f>SUM(I7:I25)</f>
        <v>0</v>
      </c>
      <c r="J26" s="57">
        <f>I26-H26</f>
        <v>0</v>
      </c>
      <c r="K26" s="57" t="str">
        <f t="shared" si="0"/>
        <v/>
      </c>
      <c r="L26" s="61"/>
    </row>
    <row r="27" spans="1:12" s="43" customFormat="1" ht="15.75" customHeight="1">
      <c r="A27" s="1094" t="s">
        <v>536</v>
      </c>
      <c r="B27" s="1095"/>
      <c r="C27" s="59"/>
      <c r="D27" s="116"/>
      <c r="E27" s="59"/>
      <c r="F27" s="57"/>
      <c r="G27" s="55"/>
      <c r="H27" s="56"/>
      <c r="I27" s="57"/>
      <c r="J27" s="57">
        <f>I27-H27</f>
        <v>0</v>
      </c>
      <c r="K27" s="57" t="str">
        <f t="shared" si="0"/>
        <v/>
      </c>
      <c r="L27" s="61"/>
    </row>
    <row r="28" spans="1:12" s="43" customFormat="1" ht="15.75" customHeight="1">
      <c r="A28" s="1094" t="s">
        <v>413</v>
      </c>
      <c r="B28" s="1095"/>
      <c r="C28" s="59"/>
      <c r="D28" s="116"/>
      <c r="E28" s="59"/>
      <c r="F28" s="57"/>
      <c r="G28" s="55">
        <f>SUM(G7:G27)</f>
        <v>0</v>
      </c>
      <c r="H28" s="56">
        <f>H26-H27</f>
        <v>0</v>
      </c>
      <c r="I28" s="56">
        <f>I26-I27</f>
        <v>0</v>
      </c>
      <c r="J28" s="57">
        <f>I28-H28</f>
        <v>0</v>
      </c>
      <c r="K28" s="57" t="str">
        <f t="shared" si="0"/>
        <v/>
      </c>
      <c r="L28" s="61"/>
    </row>
    <row r="29" spans="1:12" ht="15.75" customHeight="1">
      <c r="A29" s="24" t="str">
        <f>封面!D11&amp;封面!F11</f>
        <v>资产清查单位填报人：赵翠</v>
      </c>
      <c r="H29" s="11"/>
    </row>
    <row r="30" spans="1:12"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L2"/>
    <mergeCell ref="A3:L3"/>
    <mergeCell ref="A26:B26"/>
    <mergeCell ref="A27:B27"/>
    <mergeCell ref="A28:B28"/>
  </mergeCells>
  <phoneticPr fontId="14" type="noConversion"/>
  <hyperlinks>
    <hyperlink ref="A1" location="索引目录!E30" display="返回索引页"/>
    <hyperlink ref="B1" location="'4-1可供出售金融资产汇总'!B8" display="返回"/>
  </hyperlinks>
  <printOptions horizontalCentered="1"/>
  <pageMargins left="0.35" right="0.3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workbookViewId="0">
      <selection activeCell="E26" sqref="E26"/>
    </sheetView>
  </sheetViews>
  <sheetFormatPr defaultColWidth="9" defaultRowHeight="15"/>
  <cols>
    <col min="1" max="16384" width="9" style="155"/>
  </cols>
  <sheetData>
    <row r="1" spans="1:13" ht="32.5">
      <c r="A1" s="551" t="s">
        <v>113</v>
      </c>
      <c r="B1" s="552"/>
      <c r="C1" s="552"/>
      <c r="D1" s="552"/>
      <c r="E1" s="552"/>
      <c r="F1" s="552"/>
      <c r="G1" s="552"/>
      <c r="H1" s="552"/>
      <c r="I1" s="552"/>
      <c r="J1" s="552"/>
      <c r="K1" s="552"/>
      <c r="L1" s="552"/>
      <c r="M1" s="552"/>
    </row>
    <row r="2" spans="1:13" s="550" customFormat="1" ht="12.75" customHeight="1">
      <c r="A2" s="553" t="s">
        <v>0</v>
      </c>
      <c r="B2" s="554"/>
      <c r="C2" s="555"/>
      <c r="D2" s="555"/>
      <c r="E2" s="555"/>
      <c r="F2" s="555"/>
      <c r="G2" s="555"/>
      <c r="H2" s="555"/>
      <c r="I2" s="555"/>
      <c r="J2" s="555"/>
      <c r="K2" s="555"/>
      <c r="L2" s="555"/>
      <c r="M2" s="555"/>
    </row>
    <row r="3" spans="1:13" s="550" customFormat="1">
      <c r="A3" s="556" t="s">
        <v>114</v>
      </c>
      <c r="B3" s="557" t="s">
        <v>115</v>
      </c>
      <c r="C3" s="557"/>
      <c r="D3" s="557"/>
      <c r="E3" s="557"/>
      <c r="F3" s="557"/>
      <c r="G3" s="557"/>
      <c r="H3" s="557"/>
      <c r="I3" s="557"/>
      <c r="J3" s="557"/>
      <c r="K3" s="557"/>
      <c r="L3" s="557"/>
      <c r="M3" s="557"/>
    </row>
    <row r="4" spans="1:13" s="550" customFormat="1">
      <c r="A4" s="556"/>
      <c r="B4" s="558" t="s">
        <v>116</v>
      </c>
      <c r="C4" s="557"/>
      <c r="D4" s="557"/>
      <c r="E4" s="557"/>
      <c r="F4" s="557"/>
      <c r="G4" s="557"/>
      <c r="H4" s="557"/>
      <c r="I4" s="557"/>
      <c r="J4" s="557"/>
      <c r="K4" s="557"/>
      <c r="L4" s="557"/>
      <c r="M4" s="557"/>
    </row>
    <row r="5" spans="1:13" s="550" customFormat="1" ht="9" customHeight="1">
      <c r="A5" s="556"/>
      <c r="B5" s="557"/>
      <c r="C5" s="557"/>
      <c r="D5" s="557"/>
      <c r="E5" s="557"/>
      <c r="F5" s="557"/>
      <c r="G5" s="557"/>
      <c r="H5" s="557"/>
      <c r="I5" s="557"/>
      <c r="J5" s="557"/>
      <c r="K5" s="557"/>
      <c r="L5" s="557"/>
      <c r="M5" s="557"/>
    </row>
    <row r="6" spans="1:13" s="550" customFormat="1">
      <c r="A6" s="556" t="s">
        <v>117</v>
      </c>
      <c r="B6" s="558" t="s">
        <v>118</v>
      </c>
      <c r="C6" s="557"/>
      <c r="D6" s="557"/>
      <c r="E6" s="557"/>
      <c r="F6" s="557"/>
      <c r="G6" s="557"/>
      <c r="H6" s="557"/>
      <c r="I6" s="557"/>
      <c r="J6" s="557"/>
      <c r="K6" s="557"/>
      <c r="L6" s="557"/>
      <c r="M6" s="557"/>
    </row>
    <row r="7" spans="1:13" s="550" customFormat="1" ht="9.75" customHeight="1">
      <c r="A7" s="559"/>
      <c r="B7" s="558"/>
      <c r="C7" s="560"/>
      <c r="D7" s="560"/>
      <c r="E7" s="560"/>
      <c r="F7" s="560"/>
      <c r="G7" s="560"/>
      <c r="H7" s="560"/>
      <c r="I7" s="560"/>
      <c r="J7" s="560"/>
      <c r="K7" s="560"/>
      <c r="L7" s="560"/>
      <c r="M7" s="560"/>
    </row>
    <row r="8" spans="1:13" s="550" customFormat="1">
      <c r="A8" s="556" t="s">
        <v>119</v>
      </c>
      <c r="B8" s="557" t="s">
        <v>120</v>
      </c>
      <c r="C8" s="557"/>
      <c r="D8" s="557"/>
      <c r="E8" s="557"/>
      <c r="F8" s="557"/>
      <c r="G8" s="557"/>
      <c r="H8" s="557"/>
      <c r="I8" s="557"/>
      <c r="J8" s="557"/>
      <c r="K8" s="557"/>
      <c r="L8" s="557"/>
      <c r="M8" s="557"/>
    </row>
    <row r="9" spans="1:13" s="550" customFormat="1" ht="9" customHeight="1">
      <c r="A9" s="556"/>
      <c r="B9" s="561"/>
      <c r="C9" s="561"/>
      <c r="D9" s="561"/>
      <c r="E9" s="561"/>
      <c r="F9" s="561"/>
      <c r="G9" s="561"/>
      <c r="H9" s="561"/>
      <c r="I9" s="561"/>
      <c r="J9" s="561"/>
      <c r="K9" s="561"/>
      <c r="L9" s="561"/>
      <c r="M9" s="561"/>
    </row>
    <row r="10" spans="1:13" s="550" customFormat="1">
      <c r="A10" s="556" t="s">
        <v>119</v>
      </c>
      <c r="B10" s="557" t="s">
        <v>121</v>
      </c>
      <c r="C10" s="557"/>
      <c r="D10" s="557"/>
      <c r="E10" s="557"/>
      <c r="F10" s="557"/>
      <c r="G10" s="557"/>
      <c r="H10" s="557"/>
      <c r="I10" s="557"/>
      <c r="J10" s="557"/>
      <c r="K10" s="557"/>
      <c r="L10" s="557"/>
      <c r="M10" s="557"/>
    </row>
    <row r="11" spans="1:13" s="550" customFormat="1" ht="8.25" customHeight="1">
      <c r="A11" s="556"/>
      <c r="B11" s="561"/>
      <c r="C11" s="561"/>
      <c r="D11" s="561"/>
      <c r="E11" s="561"/>
      <c r="F11" s="561"/>
      <c r="G11" s="561"/>
      <c r="H11" s="561"/>
      <c r="I11" s="561"/>
      <c r="J11" s="561"/>
      <c r="K11" s="561"/>
      <c r="L11" s="561"/>
      <c r="M11" s="561"/>
    </row>
    <row r="12" spans="1:13" s="550" customFormat="1">
      <c r="A12" s="556" t="s">
        <v>122</v>
      </c>
      <c r="B12" s="557" t="s">
        <v>123</v>
      </c>
      <c r="C12" s="557"/>
      <c r="D12" s="557"/>
      <c r="E12" s="557"/>
      <c r="F12" s="557"/>
      <c r="G12" s="557"/>
      <c r="H12" s="557"/>
      <c r="I12" s="557"/>
      <c r="J12" s="557"/>
      <c r="K12" s="557"/>
      <c r="L12" s="557"/>
      <c r="M12" s="557"/>
    </row>
    <row r="13" spans="1:13" s="550" customFormat="1">
      <c r="A13" s="556"/>
      <c r="B13" s="557" t="s">
        <v>124</v>
      </c>
      <c r="C13" s="557"/>
      <c r="D13" s="557"/>
      <c r="E13" s="557"/>
      <c r="F13" s="557"/>
      <c r="G13" s="557"/>
      <c r="H13" s="557"/>
      <c r="I13" s="557"/>
      <c r="J13" s="557"/>
      <c r="K13" s="557"/>
      <c r="L13" s="557"/>
      <c r="M13" s="557"/>
    </row>
    <row r="14" spans="1:13" s="550" customFormat="1">
      <c r="A14" s="556"/>
      <c r="B14" s="557" t="s">
        <v>125</v>
      </c>
      <c r="C14" s="557"/>
      <c r="D14" s="557"/>
      <c r="E14" s="557"/>
      <c r="F14" s="557"/>
      <c r="G14" s="557"/>
      <c r="H14" s="557"/>
      <c r="I14" s="557"/>
      <c r="J14" s="557"/>
      <c r="K14" s="557"/>
      <c r="L14" s="557"/>
      <c r="M14" s="557"/>
    </row>
    <row r="15" spans="1:13" s="550" customFormat="1">
      <c r="A15" s="556"/>
      <c r="B15" s="557" t="s">
        <v>126</v>
      </c>
      <c r="C15" s="557"/>
      <c r="D15" s="557"/>
      <c r="E15" s="557"/>
      <c r="F15" s="557"/>
      <c r="G15" s="557"/>
      <c r="H15" s="557"/>
      <c r="I15" s="557"/>
      <c r="J15" s="557"/>
      <c r="K15" s="557"/>
      <c r="L15" s="557"/>
      <c r="M15" s="557"/>
    </row>
    <row r="16" spans="1:13" s="550" customFormat="1">
      <c r="A16" s="556"/>
      <c r="B16" s="557" t="s">
        <v>127</v>
      </c>
      <c r="C16" s="557"/>
      <c r="D16" s="557"/>
      <c r="E16" s="557"/>
      <c r="F16" s="557"/>
      <c r="G16" s="557"/>
      <c r="H16" s="557"/>
      <c r="I16" s="557"/>
      <c r="J16" s="557"/>
      <c r="K16" s="557"/>
      <c r="L16" s="557"/>
      <c r="M16" s="557"/>
    </row>
    <row r="17" spans="1:13" s="550" customFormat="1" ht="9" customHeight="1">
      <c r="A17" s="556"/>
      <c r="B17" s="561"/>
      <c r="C17" s="561"/>
      <c r="D17" s="561"/>
      <c r="E17" s="561"/>
      <c r="F17" s="561"/>
      <c r="G17" s="561"/>
      <c r="H17" s="561"/>
      <c r="I17" s="561"/>
      <c r="J17" s="561"/>
      <c r="K17" s="561"/>
      <c r="L17" s="561"/>
      <c r="M17" s="561"/>
    </row>
    <row r="18" spans="1:13" s="550" customFormat="1">
      <c r="A18" s="556" t="s">
        <v>128</v>
      </c>
      <c r="B18" s="557" t="s">
        <v>129</v>
      </c>
      <c r="C18" s="557"/>
      <c r="D18" s="557"/>
      <c r="E18" s="557"/>
      <c r="F18" s="557"/>
      <c r="G18" s="557"/>
      <c r="H18" s="557"/>
      <c r="I18" s="557"/>
      <c r="J18" s="557"/>
      <c r="K18" s="557"/>
      <c r="L18" s="557"/>
      <c r="M18" s="557"/>
    </row>
    <row r="19" spans="1:13" s="550" customFormat="1" ht="9" customHeight="1">
      <c r="A19" s="556"/>
      <c r="B19" s="561"/>
      <c r="C19" s="561"/>
      <c r="D19" s="561"/>
      <c r="E19" s="561"/>
      <c r="F19" s="561"/>
      <c r="G19" s="561"/>
      <c r="H19" s="561"/>
      <c r="I19" s="561"/>
      <c r="J19" s="561"/>
      <c r="K19" s="561"/>
      <c r="L19" s="561"/>
      <c r="M19" s="561"/>
    </row>
    <row r="20" spans="1:13" s="550" customFormat="1" ht="16">
      <c r="A20" s="556" t="s">
        <v>130</v>
      </c>
      <c r="B20" s="557" t="s">
        <v>131</v>
      </c>
      <c r="C20" s="557"/>
      <c r="D20" s="562"/>
      <c r="E20" s="557"/>
      <c r="F20" s="557"/>
      <c r="G20" s="557"/>
      <c r="H20" s="557"/>
      <c r="I20" s="557"/>
      <c r="J20" s="557"/>
      <c r="K20" s="557"/>
      <c r="L20" s="557"/>
      <c r="M20" s="557"/>
    </row>
    <row r="21" spans="1:13" s="550" customFormat="1" ht="6.75" customHeight="1">
      <c r="A21" s="556"/>
      <c r="B21" s="561"/>
      <c r="C21" s="561"/>
      <c r="D21" s="561"/>
      <c r="E21" s="561"/>
      <c r="F21" s="561"/>
      <c r="G21" s="561"/>
      <c r="H21" s="561"/>
      <c r="I21" s="561"/>
      <c r="J21" s="561"/>
      <c r="K21" s="561"/>
      <c r="L21" s="561"/>
      <c r="M21" s="561"/>
    </row>
    <row r="22" spans="1:13" s="550" customFormat="1">
      <c r="A22" s="556" t="s">
        <v>132</v>
      </c>
      <c r="B22" s="557" t="s">
        <v>133</v>
      </c>
      <c r="C22" s="557"/>
      <c r="D22" s="557"/>
      <c r="E22" s="557"/>
      <c r="F22" s="557"/>
      <c r="G22" s="557"/>
      <c r="H22" s="557"/>
      <c r="I22" s="557"/>
      <c r="J22" s="557"/>
      <c r="K22" s="557"/>
      <c r="L22" s="557"/>
      <c r="M22" s="557"/>
    </row>
    <row r="23" spans="1:13" s="550" customFormat="1" ht="9.75" customHeight="1">
      <c r="A23" s="563"/>
      <c r="B23" s="564"/>
      <c r="C23" s="564"/>
      <c r="D23" s="564"/>
      <c r="E23" s="564"/>
      <c r="F23" s="564"/>
      <c r="G23" s="564"/>
      <c r="H23" s="564"/>
      <c r="I23" s="564"/>
      <c r="J23" s="564"/>
      <c r="K23" s="564"/>
      <c r="L23" s="564"/>
      <c r="M23" s="564"/>
    </row>
    <row r="24" spans="1:13" s="550" customFormat="1">
      <c r="A24" s="565" t="s">
        <v>134</v>
      </c>
      <c r="B24" s="566" t="s">
        <v>135</v>
      </c>
      <c r="C24" s="567"/>
      <c r="D24" s="568"/>
      <c r="E24" s="568"/>
      <c r="F24" s="568"/>
      <c r="G24" s="568"/>
      <c r="H24" s="568"/>
      <c r="I24" s="568"/>
      <c r="J24" s="568"/>
      <c r="K24" s="568"/>
      <c r="L24" s="568"/>
      <c r="M24" s="568"/>
    </row>
    <row r="25" spans="1:13" s="550" customFormat="1">
      <c r="A25" s="568"/>
      <c r="B25" s="566" t="s">
        <v>136</v>
      </c>
      <c r="C25" s="567"/>
      <c r="D25" s="568"/>
      <c r="E25" s="568"/>
      <c r="F25" s="568"/>
      <c r="G25" s="568"/>
      <c r="H25" s="568"/>
      <c r="I25" s="568"/>
      <c r="J25" s="568"/>
      <c r="K25" s="568"/>
      <c r="L25" s="568"/>
      <c r="M25" s="568"/>
    </row>
    <row r="26" spans="1:13" s="550" customFormat="1">
      <c r="A26" s="568"/>
      <c r="B26" s="568"/>
      <c r="C26" s="568"/>
      <c r="D26" s="568"/>
      <c r="E26" s="568"/>
      <c r="F26" s="568"/>
      <c r="G26" s="568"/>
      <c r="H26" s="568"/>
      <c r="I26" s="567"/>
      <c r="J26" s="568"/>
      <c r="K26" s="568"/>
      <c r="L26" s="568"/>
      <c r="M26" s="568"/>
    </row>
    <row r="27" spans="1:13" s="550" customFormat="1" ht="20">
      <c r="A27" s="569"/>
      <c r="B27" s="570"/>
      <c r="C27" s="571"/>
      <c r="D27" s="571"/>
      <c r="E27" s="571"/>
      <c r="F27" s="571"/>
      <c r="G27" s="571"/>
      <c r="H27" s="569"/>
      <c r="I27" s="579"/>
      <c r="J27" s="579"/>
      <c r="K27" s="569"/>
      <c r="L27" s="569"/>
      <c r="M27" s="569"/>
    </row>
    <row r="28" spans="1:13" s="550" customFormat="1" ht="17.5">
      <c r="A28" s="572"/>
      <c r="B28" s="573"/>
      <c r="C28" s="574"/>
      <c r="D28" s="570"/>
      <c r="E28" s="573"/>
      <c r="F28" s="575"/>
      <c r="G28" s="573"/>
      <c r="H28" s="576"/>
      <c r="I28" s="580"/>
      <c r="J28" s="581"/>
      <c r="K28" s="581"/>
      <c r="L28" s="572"/>
      <c r="M28" s="572"/>
    </row>
    <row r="29" spans="1:13">
      <c r="G29" s="577" t="s">
        <v>137</v>
      </c>
      <c r="H29" s="578"/>
    </row>
  </sheetData>
  <sheetProtection formatCells="0" formatColumns="0" formatRows="0" insertColumns="0" insertRows="0" deleteColumns="0" deleteRows="0" sort="0" autoFilter="0" pivotTables="0"/>
  <phoneticPr fontId="14" type="noConversion"/>
  <hyperlinks>
    <hyperlink ref="A2" location="索引目录!B3" display="返回索引页"/>
  </hyperlinks>
  <pageMargins left="0.75" right="0.75" top="1" bottom="1" header="0.5" footer="0.5"/>
  <pageSetup paperSize="9" orientation="portrait" verticalDpi="0"/>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0"/>
  <sheetViews>
    <sheetView workbookViewId="0">
      <selection activeCell="H29" sqref="H29"/>
    </sheetView>
  </sheetViews>
  <sheetFormatPr defaultColWidth="9" defaultRowHeight="15.75" customHeight="1" outlineLevelCol="1"/>
  <cols>
    <col min="1" max="1" width="4.33203125" style="3" customWidth="1"/>
    <col min="2" max="2" width="23.58203125" style="3" customWidth="1"/>
    <col min="3" max="3" width="8.5" style="3" customWidth="1"/>
    <col min="4" max="4" width="10.25" style="3" customWidth="1"/>
    <col min="5" max="5" width="10.83203125" style="3" customWidth="1"/>
    <col min="6" max="6" width="9.33203125" style="3" bestFit="1" customWidth="1"/>
    <col min="7" max="7" width="15" style="3" hidden="1" customWidth="1" outlineLevel="1"/>
    <col min="8" max="8" width="17.08203125" style="3" customWidth="1" collapsed="1"/>
    <col min="9" max="10" width="15" style="3" customWidth="1"/>
    <col min="11" max="11" width="11.08203125" style="3" customWidth="1"/>
    <col min="12" max="12" width="10.58203125" style="3" customWidth="1"/>
    <col min="13" max="16384" width="9" style="3"/>
  </cols>
  <sheetData>
    <row r="1" spans="1:13" ht="15">
      <c r="A1" s="4" t="s">
        <v>0</v>
      </c>
      <c r="B1" s="5" t="s">
        <v>303</v>
      </c>
      <c r="C1" s="6"/>
      <c r="D1" s="6"/>
      <c r="E1" s="6"/>
      <c r="F1" s="6"/>
      <c r="G1" s="6"/>
      <c r="H1" s="6"/>
      <c r="I1" s="6"/>
      <c r="J1" s="6"/>
      <c r="K1" s="6"/>
      <c r="L1" s="6"/>
    </row>
    <row r="2" spans="1:13" s="1" customFormat="1" ht="30" customHeight="1">
      <c r="A2" s="1106" t="s">
        <v>997</v>
      </c>
      <c r="B2" s="1107"/>
      <c r="C2" s="1107"/>
      <c r="D2" s="1107"/>
      <c r="E2" s="1107"/>
      <c r="F2" s="1107"/>
      <c r="G2" s="1107"/>
      <c r="H2" s="1107"/>
      <c r="I2" s="1107"/>
      <c r="J2" s="1107"/>
      <c r="K2" s="1107"/>
      <c r="L2" s="1107"/>
    </row>
    <row r="3" spans="1:13"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9"/>
    </row>
    <row r="4" spans="1:13" ht="14.15" customHeight="1">
      <c r="A4" s="8"/>
      <c r="B4" s="8"/>
      <c r="C4" s="8"/>
      <c r="D4" s="8"/>
      <c r="E4" s="8"/>
      <c r="F4" s="8"/>
      <c r="G4" s="8"/>
      <c r="H4" s="8"/>
      <c r="I4" s="9"/>
      <c r="J4" s="9"/>
      <c r="K4" s="9"/>
      <c r="L4" s="10" t="s">
        <v>546</v>
      </c>
      <c r="M4" s="9"/>
    </row>
    <row r="5" spans="1:13" ht="15.75" customHeight="1">
      <c r="A5" s="11" t="str">
        <f>封面!D7&amp;封面!E7</f>
        <v>资产清查单位：和县飞雁城乡客运有限公司</v>
      </c>
      <c r="L5" s="12" t="s">
        <v>203</v>
      </c>
    </row>
    <row r="6" spans="1:13" s="2" customFormat="1" ht="15.75" customHeight="1">
      <c r="A6" s="13" t="s">
        <v>205</v>
      </c>
      <c r="B6" s="13" t="s">
        <v>391</v>
      </c>
      <c r="C6" s="13" t="s">
        <v>547</v>
      </c>
      <c r="D6" s="13" t="s">
        <v>393</v>
      </c>
      <c r="E6" s="13" t="s">
        <v>542</v>
      </c>
      <c r="F6" s="13" t="s">
        <v>402</v>
      </c>
      <c r="G6" s="14" t="s">
        <v>274</v>
      </c>
      <c r="H6" s="15" t="s">
        <v>275</v>
      </c>
      <c r="I6" s="13" t="s">
        <v>276</v>
      </c>
      <c r="J6" s="178" t="s">
        <v>277</v>
      </c>
      <c r="K6" s="13" t="s">
        <v>305</v>
      </c>
      <c r="L6" s="13" t="s">
        <v>208</v>
      </c>
    </row>
    <row r="7" spans="1:13" ht="15.75" customHeight="1">
      <c r="A7" s="16"/>
      <c r="B7" s="17"/>
      <c r="C7" s="16"/>
      <c r="D7" s="18"/>
      <c r="E7" s="18"/>
      <c r="F7" s="16"/>
      <c r="G7" s="19"/>
      <c r="H7" s="22"/>
      <c r="I7" s="20"/>
      <c r="J7" s="20"/>
      <c r="K7" s="20" t="str">
        <f t="shared" ref="K7:K28" si="0">IF(H7=0,"",(I7-H7)/H7*100)</f>
        <v/>
      </c>
      <c r="L7" s="21"/>
    </row>
    <row r="8" spans="1:13" ht="15.75" customHeight="1">
      <c r="A8" s="16"/>
      <c r="B8" s="17"/>
      <c r="C8" s="16"/>
      <c r="D8" s="18"/>
      <c r="E8" s="18"/>
      <c r="F8" s="16"/>
      <c r="G8" s="19"/>
      <c r="H8" s="22"/>
      <c r="I8" s="20"/>
      <c r="J8" s="20"/>
      <c r="K8" s="20" t="str">
        <f t="shared" si="0"/>
        <v/>
      </c>
      <c r="L8" s="21"/>
    </row>
    <row r="9" spans="1:13" ht="15.75" customHeight="1">
      <c r="A9" s="16"/>
      <c r="B9" s="17"/>
      <c r="C9" s="16"/>
      <c r="D9" s="18"/>
      <c r="E9" s="18"/>
      <c r="F9" s="16"/>
      <c r="G9" s="19"/>
      <c r="H9" s="22"/>
      <c r="I9" s="20"/>
      <c r="J9" s="20"/>
      <c r="K9" s="20" t="str">
        <f t="shared" si="0"/>
        <v/>
      </c>
      <c r="L9" s="21"/>
    </row>
    <row r="10" spans="1:13" ht="15.75" customHeight="1">
      <c r="A10" s="16"/>
      <c r="B10" s="17"/>
      <c r="C10" s="16"/>
      <c r="D10" s="18"/>
      <c r="E10" s="18"/>
      <c r="F10" s="16"/>
      <c r="G10" s="19"/>
      <c r="H10" s="22"/>
      <c r="I10" s="20"/>
      <c r="J10" s="20"/>
      <c r="K10" s="20" t="str">
        <f t="shared" si="0"/>
        <v/>
      </c>
      <c r="L10" s="21"/>
    </row>
    <row r="11" spans="1:13" ht="15.75" customHeight="1">
      <c r="A11" s="16"/>
      <c r="B11" s="17"/>
      <c r="C11" s="16"/>
      <c r="D11" s="18"/>
      <c r="E11" s="18"/>
      <c r="F11" s="16"/>
      <c r="G11" s="19"/>
      <c r="H11" s="22"/>
      <c r="I11" s="20"/>
      <c r="J11" s="20"/>
      <c r="K11" s="20" t="str">
        <f t="shared" si="0"/>
        <v/>
      </c>
      <c r="L11" s="21"/>
    </row>
    <row r="12" spans="1:13" ht="15.75" customHeight="1">
      <c r="A12" s="16"/>
      <c r="B12" s="17"/>
      <c r="C12" s="16"/>
      <c r="D12" s="18"/>
      <c r="E12" s="18"/>
      <c r="F12" s="16"/>
      <c r="G12" s="19"/>
      <c r="H12" s="22"/>
      <c r="I12" s="20"/>
      <c r="J12" s="20"/>
      <c r="K12" s="20" t="str">
        <f t="shared" si="0"/>
        <v/>
      </c>
      <c r="L12" s="21"/>
    </row>
    <row r="13" spans="1:13" ht="15.75" customHeight="1">
      <c r="A13" s="16"/>
      <c r="B13" s="17"/>
      <c r="C13" s="16"/>
      <c r="D13" s="18"/>
      <c r="E13" s="18"/>
      <c r="F13" s="16"/>
      <c r="G13" s="19"/>
      <c r="H13" s="22"/>
      <c r="I13" s="20"/>
      <c r="J13" s="20"/>
      <c r="K13" s="20" t="str">
        <f t="shared" si="0"/>
        <v/>
      </c>
      <c r="L13" s="21"/>
    </row>
    <row r="14" spans="1:13" ht="15.75" customHeight="1">
      <c r="A14" s="16"/>
      <c r="B14" s="17"/>
      <c r="C14" s="16"/>
      <c r="D14" s="18"/>
      <c r="E14" s="18"/>
      <c r="F14" s="16"/>
      <c r="G14" s="19"/>
      <c r="H14" s="22"/>
      <c r="I14" s="20"/>
      <c r="J14" s="20"/>
      <c r="K14" s="20" t="str">
        <f t="shared" si="0"/>
        <v/>
      </c>
      <c r="L14" s="21"/>
    </row>
    <row r="15" spans="1:13" ht="15.75" customHeight="1">
      <c r="A15" s="16"/>
      <c r="B15" s="17"/>
      <c r="C15" s="16"/>
      <c r="D15" s="18"/>
      <c r="E15" s="18"/>
      <c r="F15" s="16"/>
      <c r="G15" s="19"/>
      <c r="H15" s="22"/>
      <c r="I15" s="20"/>
      <c r="J15" s="20"/>
      <c r="K15" s="20" t="str">
        <f t="shared" si="0"/>
        <v/>
      </c>
      <c r="L15" s="21"/>
    </row>
    <row r="16" spans="1:13" ht="15.75" customHeight="1">
      <c r="A16" s="16"/>
      <c r="B16" s="17"/>
      <c r="C16" s="16"/>
      <c r="D16" s="18"/>
      <c r="E16" s="18"/>
      <c r="F16" s="16"/>
      <c r="G16" s="19"/>
      <c r="H16" s="22"/>
      <c r="I16" s="20"/>
      <c r="J16" s="20"/>
      <c r="K16" s="20" t="str">
        <f t="shared" si="0"/>
        <v/>
      </c>
      <c r="L16" s="21"/>
    </row>
    <row r="17" spans="1:12" ht="15.75" customHeight="1">
      <c r="A17" s="16"/>
      <c r="B17" s="17"/>
      <c r="C17" s="16"/>
      <c r="D17" s="18"/>
      <c r="E17" s="18"/>
      <c r="F17" s="16"/>
      <c r="G17" s="19"/>
      <c r="H17" s="22"/>
      <c r="I17" s="20"/>
      <c r="J17" s="20"/>
      <c r="K17" s="20" t="str">
        <f t="shared" si="0"/>
        <v/>
      </c>
      <c r="L17" s="21"/>
    </row>
    <row r="18" spans="1:12" ht="15.75" customHeight="1">
      <c r="A18" s="16"/>
      <c r="B18" s="17"/>
      <c r="C18" s="16"/>
      <c r="D18" s="18"/>
      <c r="E18" s="18"/>
      <c r="F18" s="16"/>
      <c r="G18" s="19"/>
      <c r="H18" s="22"/>
      <c r="I18" s="20"/>
      <c r="J18" s="20"/>
      <c r="K18" s="20" t="str">
        <f t="shared" si="0"/>
        <v/>
      </c>
      <c r="L18" s="21"/>
    </row>
    <row r="19" spans="1:12" ht="15.75" customHeight="1">
      <c r="A19" s="16"/>
      <c r="B19" s="17"/>
      <c r="C19" s="16"/>
      <c r="D19" s="18"/>
      <c r="E19" s="18"/>
      <c r="F19" s="16"/>
      <c r="G19" s="19"/>
      <c r="H19" s="22"/>
      <c r="I19" s="20"/>
      <c r="J19" s="20"/>
      <c r="K19" s="20" t="str">
        <f t="shared" si="0"/>
        <v/>
      </c>
      <c r="L19" s="21"/>
    </row>
    <row r="20" spans="1:12" ht="15.75" customHeight="1">
      <c r="A20" s="16"/>
      <c r="B20" s="17"/>
      <c r="C20" s="16"/>
      <c r="D20" s="18"/>
      <c r="E20" s="18"/>
      <c r="F20" s="16"/>
      <c r="G20" s="19"/>
      <c r="H20" s="22"/>
      <c r="I20" s="20"/>
      <c r="J20" s="20"/>
      <c r="K20" s="20" t="str">
        <f t="shared" si="0"/>
        <v/>
      </c>
      <c r="L20" s="21"/>
    </row>
    <row r="21" spans="1:12" ht="15.75" customHeight="1">
      <c r="A21" s="16"/>
      <c r="B21" s="17"/>
      <c r="C21" s="16"/>
      <c r="D21" s="18"/>
      <c r="E21" s="18"/>
      <c r="F21" s="16"/>
      <c r="G21" s="19"/>
      <c r="H21" s="22"/>
      <c r="I21" s="20"/>
      <c r="J21" s="20"/>
      <c r="K21" s="20" t="str">
        <f t="shared" si="0"/>
        <v/>
      </c>
      <c r="L21" s="21"/>
    </row>
    <row r="22" spans="1:12" ht="15.75" customHeight="1">
      <c r="A22" s="16"/>
      <c r="B22" s="17"/>
      <c r="C22" s="16"/>
      <c r="D22" s="18"/>
      <c r="E22" s="18"/>
      <c r="F22" s="16"/>
      <c r="G22" s="19"/>
      <c r="H22" s="22"/>
      <c r="I22" s="20"/>
      <c r="J22" s="20"/>
      <c r="K22" s="20" t="str">
        <f t="shared" si="0"/>
        <v/>
      </c>
      <c r="L22" s="21"/>
    </row>
    <row r="23" spans="1:12" ht="15.75" customHeight="1">
      <c r="A23" s="16"/>
      <c r="B23" s="17"/>
      <c r="C23" s="16"/>
      <c r="D23" s="18"/>
      <c r="E23" s="18"/>
      <c r="F23" s="16"/>
      <c r="G23" s="19"/>
      <c r="H23" s="22"/>
      <c r="I23" s="20"/>
      <c r="J23" s="20"/>
      <c r="K23" s="20" t="str">
        <f t="shared" si="0"/>
        <v/>
      </c>
      <c r="L23" s="21"/>
    </row>
    <row r="24" spans="1:12" ht="15.75" customHeight="1">
      <c r="A24" s="16"/>
      <c r="B24" s="17"/>
      <c r="C24" s="16"/>
      <c r="D24" s="18"/>
      <c r="E24" s="18"/>
      <c r="F24" s="16"/>
      <c r="G24" s="19"/>
      <c r="H24" s="22"/>
      <c r="I24" s="20"/>
      <c r="J24" s="20"/>
      <c r="K24" s="20" t="str">
        <f t="shared" si="0"/>
        <v/>
      </c>
      <c r="L24" s="21"/>
    </row>
    <row r="25" spans="1:12" ht="15.75" customHeight="1">
      <c r="A25" s="16"/>
      <c r="B25" s="17"/>
      <c r="C25" s="16"/>
      <c r="D25" s="18"/>
      <c r="E25" s="18"/>
      <c r="F25" s="16"/>
      <c r="G25" s="19"/>
      <c r="H25" s="22"/>
      <c r="I25" s="20"/>
      <c r="J25" s="20"/>
      <c r="K25" s="20" t="str">
        <f t="shared" si="0"/>
        <v/>
      </c>
      <c r="L25" s="21"/>
    </row>
    <row r="26" spans="1:12" ht="15.75" customHeight="1">
      <c r="A26" s="1112" t="s">
        <v>413</v>
      </c>
      <c r="B26" s="1113"/>
      <c r="C26" s="16"/>
      <c r="D26" s="18"/>
      <c r="E26" s="18"/>
      <c r="F26" s="16"/>
      <c r="G26" s="19">
        <f>SUM(G7:G25)</f>
        <v>0</v>
      </c>
      <c r="H26" s="22">
        <f>SUM(H7:H25)</f>
        <v>0</v>
      </c>
      <c r="I26" s="20">
        <f>SUM(I7:I25)</f>
        <v>0</v>
      </c>
      <c r="J26" s="20">
        <f>I26-H26</f>
        <v>0</v>
      </c>
      <c r="K26" s="20" t="str">
        <f t="shared" si="0"/>
        <v/>
      </c>
      <c r="L26" s="21"/>
    </row>
    <row r="27" spans="1:12" ht="15.75" customHeight="1">
      <c r="A27" s="1112" t="s">
        <v>548</v>
      </c>
      <c r="B27" s="1154"/>
      <c r="C27" s="16"/>
      <c r="D27" s="18"/>
      <c r="E27" s="18"/>
      <c r="F27" s="16"/>
      <c r="G27" s="19"/>
      <c r="H27" s="22"/>
      <c r="I27" s="20"/>
      <c r="J27" s="20">
        <f>I27-H27</f>
        <v>0</v>
      </c>
      <c r="K27" s="20" t="str">
        <f t="shared" si="0"/>
        <v/>
      </c>
      <c r="L27" s="21"/>
    </row>
    <row r="28" spans="1:12" ht="15.75" customHeight="1">
      <c r="A28" s="1112" t="s">
        <v>413</v>
      </c>
      <c r="B28" s="1113"/>
      <c r="C28" s="16"/>
      <c r="D28" s="18"/>
      <c r="E28" s="18"/>
      <c r="F28" s="16"/>
      <c r="G28" s="19">
        <f>G26-G27</f>
        <v>0</v>
      </c>
      <c r="H28" s="22">
        <f>H26-H27</f>
        <v>0</v>
      </c>
      <c r="I28" s="20">
        <f>I26-I27</f>
        <v>0</v>
      </c>
      <c r="J28" s="20">
        <f>I28-H28</f>
        <v>0</v>
      </c>
      <c r="K28" s="20" t="str">
        <f t="shared" si="0"/>
        <v/>
      </c>
      <c r="L28" s="21"/>
    </row>
    <row r="29" spans="1:12" ht="15.75" customHeight="1">
      <c r="A29" s="24" t="str">
        <f>封面!D11&amp;封面!F11</f>
        <v>资产清查单位填报人：赵翠</v>
      </c>
      <c r="H29" s="11"/>
    </row>
    <row r="30" spans="1:12"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L2"/>
    <mergeCell ref="A3:L3"/>
    <mergeCell ref="A26:B26"/>
    <mergeCell ref="A27:B27"/>
    <mergeCell ref="A28:B28"/>
  </mergeCells>
  <phoneticPr fontId="14" type="noConversion"/>
  <hyperlinks>
    <hyperlink ref="A1" location="索引目录!D31" display="返回索引页"/>
    <hyperlink ref="B1" location="'4-非流动资产汇总'!B8" display="返回"/>
  </hyperlinks>
  <printOptions horizontalCentered="1"/>
  <pageMargins left="0.35" right="0.3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34"/>
  <sheetViews>
    <sheetView workbookViewId="0">
      <selection activeCell="F16" sqref="F16"/>
    </sheetView>
  </sheetViews>
  <sheetFormatPr defaultColWidth="9" defaultRowHeight="15.75" customHeight="1" outlineLevelCol="1"/>
  <cols>
    <col min="1" max="1" width="5.25" style="3" customWidth="1"/>
    <col min="2" max="2" width="28" style="3" customWidth="1"/>
    <col min="3" max="3" width="17.25" style="3" customWidth="1"/>
    <col min="4" max="4" width="11.5" style="3" customWidth="1"/>
    <col min="5" max="5" width="13.08203125" style="3" hidden="1" customWidth="1" outlineLevel="1"/>
    <col min="6" max="6" width="17.83203125" style="43" customWidth="1" collapsed="1"/>
    <col min="7" max="8" width="17" style="3" customWidth="1"/>
    <col min="9" max="9" width="9.58203125" style="3" bestFit="1" customWidth="1"/>
    <col min="10" max="10" width="14.75" style="3" customWidth="1"/>
    <col min="11" max="16384" width="9" style="3"/>
  </cols>
  <sheetData>
    <row r="1" spans="1:10" ht="15">
      <c r="A1" s="4" t="s">
        <v>0</v>
      </c>
      <c r="B1" s="5" t="s">
        <v>415</v>
      </c>
      <c r="C1" s="6"/>
      <c r="D1" s="6"/>
      <c r="E1" s="6"/>
      <c r="F1" s="6"/>
      <c r="G1" s="6"/>
      <c r="H1" s="6"/>
      <c r="I1" s="6"/>
      <c r="J1" s="6"/>
    </row>
    <row r="2" spans="1:10" s="1" customFormat="1" ht="30" customHeight="1">
      <c r="A2" s="1106" t="s">
        <v>996</v>
      </c>
      <c r="B2" s="1107"/>
      <c r="C2" s="1107"/>
      <c r="D2" s="1107"/>
      <c r="E2" s="1107"/>
      <c r="F2" s="1107"/>
      <c r="G2" s="1107"/>
      <c r="H2" s="1107"/>
      <c r="I2" s="1107"/>
      <c r="J2" s="1107"/>
    </row>
    <row r="3" spans="1:10" ht="14.15" customHeight="1">
      <c r="A3" s="1108" t="str">
        <f>CONCATENATE(封面!D9,封面!F9,封面!G9,封面!H9,封面!I9,封面!J9,封面!K9)</f>
        <v>清查基准日：2025年8月31日</v>
      </c>
      <c r="B3" s="1108"/>
      <c r="C3" s="1108"/>
      <c r="D3" s="1108"/>
      <c r="E3" s="1108"/>
      <c r="F3" s="1111"/>
      <c r="G3" s="1111"/>
      <c r="H3" s="1111"/>
      <c r="I3" s="1111"/>
      <c r="J3" s="1111"/>
    </row>
    <row r="4" spans="1:10" ht="14.15" customHeight="1">
      <c r="A4" s="8"/>
      <c r="B4" s="8"/>
      <c r="C4" s="8"/>
      <c r="D4" s="8"/>
      <c r="E4" s="8"/>
      <c r="F4" s="9"/>
      <c r="G4" s="9"/>
      <c r="H4" s="9"/>
      <c r="I4" s="9"/>
      <c r="J4" s="10" t="s">
        <v>546</v>
      </c>
    </row>
    <row r="5" spans="1:10" ht="15.75" customHeight="1">
      <c r="A5" s="11" t="str">
        <f>封面!D7&amp;封面!E7</f>
        <v>资产清查单位：和县飞雁城乡客运有限公司</v>
      </c>
      <c r="F5" s="262"/>
      <c r="J5" s="12" t="s">
        <v>203</v>
      </c>
    </row>
    <row r="6" spans="1:10" s="2" customFormat="1" ht="15.75" customHeight="1">
      <c r="A6" s="13" t="s">
        <v>205</v>
      </c>
      <c r="B6" s="13" t="s">
        <v>419</v>
      </c>
      <c r="C6" s="13" t="s">
        <v>420</v>
      </c>
      <c r="D6" s="13" t="s">
        <v>421</v>
      </c>
      <c r="E6" s="13" t="s">
        <v>274</v>
      </c>
      <c r="F6" s="30" t="s">
        <v>275</v>
      </c>
      <c r="G6" s="13" t="s">
        <v>276</v>
      </c>
      <c r="H6" s="178" t="s">
        <v>277</v>
      </c>
      <c r="I6" s="13" t="s">
        <v>305</v>
      </c>
      <c r="J6" s="13" t="s">
        <v>208</v>
      </c>
    </row>
    <row r="7" spans="1:10" ht="15.75" customHeight="1">
      <c r="A7" s="263"/>
      <c r="B7" s="17"/>
      <c r="C7" s="16"/>
      <c r="D7" s="18"/>
      <c r="E7" s="20"/>
      <c r="F7" s="56"/>
      <c r="G7" s="20"/>
      <c r="H7" s="20"/>
      <c r="I7" s="20" t="str">
        <f t="shared" ref="I7:I27" si="0">IF(F7=0,"",(G7-F7)/F7*100)</f>
        <v/>
      </c>
      <c r="J7" s="21"/>
    </row>
    <row r="8" spans="1:10" ht="15.75" customHeight="1">
      <c r="A8" s="16"/>
      <c r="B8" s="17"/>
      <c r="C8" s="16"/>
      <c r="D8" s="18"/>
      <c r="E8" s="20"/>
      <c r="F8" s="56"/>
      <c r="G8" s="20"/>
      <c r="H8" s="20"/>
      <c r="I8" s="20" t="str">
        <f t="shared" si="0"/>
        <v/>
      </c>
      <c r="J8" s="21"/>
    </row>
    <row r="9" spans="1:10" ht="15.75" customHeight="1">
      <c r="A9" s="16"/>
      <c r="B9" s="17"/>
      <c r="C9" s="16"/>
      <c r="D9" s="18"/>
      <c r="E9" s="20"/>
      <c r="F9" s="56"/>
      <c r="G9" s="20"/>
      <c r="H9" s="20"/>
      <c r="I9" s="20" t="str">
        <f t="shared" si="0"/>
        <v/>
      </c>
      <c r="J9" s="21"/>
    </row>
    <row r="10" spans="1:10" ht="15.75" customHeight="1">
      <c r="A10" s="16"/>
      <c r="B10" s="17"/>
      <c r="C10" s="16"/>
      <c r="D10" s="18"/>
      <c r="E10" s="20"/>
      <c r="F10" s="56"/>
      <c r="G10" s="20"/>
      <c r="H10" s="20"/>
      <c r="I10" s="20" t="str">
        <f t="shared" si="0"/>
        <v/>
      </c>
      <c r="J10" s="21"/>
    </row>
    <row r="11" spans="1:10" ht="15.75" customHeight="1">
      <c r="A11" s="16"/>
      <c r="B11" s="17"/>
      <c r="C11" s="16"/>
      <c r="D11" s="18"/>
      <c r="E11" s="20"/>
      <c r="F11" s="56"/>
      <c r="G11" s="20"/>
      <c r="H11" s="20"/>
      <c r="I11" s="20" t="str">
        <f t="shared" si="0"/>
        <v/>
      </c>
      <c r="J11" s="21"/>
    </row>
    <row r="12" spans="1:10" ht="15.75" customHeight="1">
      <c r="A12" s="16"/>
      <c r="B12" s="17"/>
      <c r="C12" s="16"/>
      <c r="D12" s="18"/>
      <c r="E12" s="20"/>
      <c r="F12" s="56"/>
      <c r="G12" s="20"/>
      <c r="H12" s="20"/>
      <c r="I12" s="20" t="str">
        <f t="shared" si="0"/>
        <v/>
      </c>
      <c r="J12" s="21"/>
    </row>
    <row r="13" spans="1:10" ht="15.75" customHeight="1">
      <c r="A13" s="16"/>
      <c r="B13" s="17"/>
      <c r="C13" s="16"/>
      <c r="D13" s="18"/>
      <c r="E13" s="20"/>
      <c r="F13" s="56"/>
      <c r="G13" s="20"/>
      <c r="H13" s="20"/>
      <c r="I13" s="20" t="str">
        <f t="shared" si="0"/>
        <v/>
      </c>
      <c r="J13" s="21"/>
    </row>
    <row r="14" spans="1:10" ht="15.75" customHeight="1">
      <c r="A14" s="16"/>
      <c r="B14" s="17"/>
      <c r="C14" s="16"/>
      <c r="D14" s="18"/>
      <c r="E14" s="20"/>
      <c r="F14" s="56"/>
      <c r="G14" s="20"/>
      <c r="H14" s="20"/>
      <c r="I14" s="20" t="str">
        <f t="shared" si="0"/>
        <v/>
      </c>
      <c r="J14" s="21"/>
    </row>
    <row r="15" spans="1:10" ht="15.75" customHeight="1">
      <c r="A15" s="16"/>
      <c r="B15" s="17"/>
      <c r="C15" s="16"/>
      <c r="D15" s="18"/>
      <c r="E15" s="20"/>
      <c r="F15" s="56"/>
      <c r="G15" s="20"/>
      <c r="H15" s="20"/>
      <c r="I15" s="20" t="str">
        <f t="shared" si="0"/>
        <v/>
      </c>
      <c r="J15" s="21"/>
    </row>
    <row r="16" spans="1:10" ht="15.75" customHeight="1">
      <c r="A16" s="16"/>
      <c r="B16" s="17"/>
      <c r="C16" s="16"/>
      <c r="D16" s="18"/>
      <c r="E16" s="20"/>
      <c r="F16" s="56"/>
      <c r="G16" s="20"/>
      <c r="H16" s="20"/>
      <c r="I16" s="20" t="str">
        <f t="shared" si="0"/>
        <v/>
      </c>
      <c r="J16" s="21"/>
    </row>
    <row r="17" spans="1:10" ht="15.75" customHeight="1">
      <c r="A17" s="16"/>
      <c r="B17" s="17"/>
      <c r="C17" s="16"/>
      <c r="D17" s="18"/>
      <c r="E17" s="20"/>
      <c r="F17" s="56"/>
      <c r="G17" s="20"/>
      <c r="H17" s="20"/>
      <c r="I17" s="20" t="str">
        <f t="shared" si="0"/>
        <v/>
      </c>
      <c r="J17" s="21"/>
    </row>
    <row r="18" spans="1:10" ht="15.75" customHeight="1">
      <c r="A18" s="16"/>
      <c r="B18" s="17"/>
      <c r="C18" s="16"/>
      <c r="D18" s="18"/>
      <c r="E18" s="20"/>
      <c r="F18" s="56"/>
      <c r="G18" s="20"/>
      <c r="H18" s="20"/>
      <c r="I18" s="20" t="str">
        <f t="shared" si="0"/>
        <v/>
      </c>
      <c r="J18" s="21"/>
    </row>
    <row r="19" spans="1:10" ht="15.75" customHeight="1">
      <c r="A19" s="16"/>
      <c r="B19" s="17"/>
      <c r="C19" s="16"/>
      <c r="D19" s="18"/>
      <c r="E19" s="20"/>
      <c r="F19" s="56"/>
      <c r="G19" s="20"/>
      <c r="H19" s="20"/>
      <c r="I19" s="20" t="str">
        <f t="shared" si="0"/>
        <v/>
      </c>
      <c r="J19" s="21"/>
    </row>
    <row r="20" spans="1:10" ht="15.75" customHeight="1">
      <c r="A20" s="16"/>
      <c r="B20" s="17"/>
      <c r="C20" s="16"/>
      <c r="D20" s="18"/>
      <c r="E20" s="20"/>
      <c r="F20" s="56"/>
      <c r="G20" s="20"/>
      <c r="H20" s="20"/>
      <c r="I20" s="20" t="str">
        <f t="shared" si="0"/>
        <v/>
      </c>
      <c r="J20" s="21"/>
    </row>
    <row r="21" spans="1:10" ht="15.75" customHeight="1">
      <c r="A21" s="16"/>
      <c r="B21" s="17"/>
      <c r="C21" s="16"/>
      <c r="D21" s="18"/>
      <c r="E21" s="20"/>
      <c r="F21" s="56"/>
      <c r="G21" s="20"/>
      <c r="H21" s="20"/>
      <c r="I21" s="20" t="str">
        <f t="shared" si="0"/>
        <v/>
      </c>
      <c r="J21" s="21"/>
    </row>
    <row r="22" spans="1:10" ht="15.75" customHeight="1">
      <c r="A22" s="16"/>
      <c r="B22" s="17"/>
      <c r="C22" s="16"/>
      <c r="D22" s="18"/>
      <c r="E22" s="20"/>
      <c r="F22" s="56"/>
      <c r="G22" s="20"/>
      <c r="H22" s="20"/>
      <c r="I22" s="20" t="str">
        <f t="shared" si="0"/>
        <v/>
      </c>
      <c r="J22" s="21"/>
    </row>
    <row r="23" spans="1:10" ht="15.75" customHeight="1">
      <c r="A23" s="16"/>
      <c r="B23" s="17"/>
      <c r="C23" s="16"/>
      <c r="D23" s="18"/>
      <c r="E23" s="20"/>
      <c r="F23" s="56"/>
      <c r="G23" s="20"/>
      <c r="H23" s="20"/>
      <c r="I23" s="20" t="str">
        <f t="shared" si="0"/>
        <v/>
      </c>
      <c r="J23" s="21"/>
    </row>
    <row r="24" spans="1:10" ht="15.75" customHeight="1">
      <c r="A24" s="16"/>
      <c r="B24" s="17"/>
      <c r="C24" s="16"/>
      <c r="D24" s="18"/>
      <c r="E24" s="20"/>
      <c r="F24" s="56"/>
      <c r="G24" s="20"/>
      <c r="H24" s="20"/>
      <c r="I24" s="20" t="str">
        <f t="shared" si="0"/>
        <v/>
      </c>
      <c r="J24" s="21"/>
    </row>
    <row r="25" spans="1:10" ht="15.75" customHeight="1">
      <c r="A25" s="1112" t="s">
        <v>413</v>
      </c>
      <c r="B25" s="1113"/>
      <c r="C25" s="16"/>
      <c r="D25" s="18"/>
      <c r="E25" s="20">
        <f>SUM(E7:E24)</f>
        <v>0</v>
      </c>
      <c r="F25" s="56">
        <f>SUM(F7:F24)</f>
        <v>0</v>
      </c>
      <c r="G25" s="20">
        <f>SUM(G7:G24)</f>
        <v>0</v>
      </c>
      <c r="H25" s="20">
        <f>G25-F25</f>
        <v>0</v>
      </c>
      <c r="I25" s="20" t="str">
        <f t="shared" si="0"/>
        <v/>
      </c>
      <c r="J25" s="21"/>
    </row>
    <row r="26" spans="1:10" ht="15.75" customHeight="1">
      <c r="A26" s="1112" t="s">
        <v>549</v>
      </c>
      <c r="B26" s="1113"/>
      <c r="C26" s="16"/>
      <c r="D26" s="18"/>
      <c r="E26" s="20"/>
      <c r="F26" s="56"/>
      <c r="G26" s="20"/>
      <c r="H26" s="20">
        <f>G26-F26</f>
        <v>0</v>
      </c>
      <c r="I26" s="20" t="str">
        <f t="shared" si="0"/>
        <v/>
      </c>
      <c r="J26" s="21"/>
    </row>
    <row r="27" spans="1:10" ht="15.75" customHeight="1">
      <c r="A27" s="1112" t="s">
        <v>413</v>
      </c>
      <c r="B27" s="1113"/>
      <c r="C27" s="21"/>
      <c r="D27" s="18"/>
      <c r="E27" s="20">
        <f>E25-E26</f>
        <v>0</v>
      </c>
      <c r="F27" s="22">
        <f>F25-F26</f>
        <v>0</v>
      </c>
      <c r="G27" s="22">
        <f>G25-G26</f>
        <v>0</v>
      </c>
      <c r="H27" s="20">
        <f>G27-F27</f>
        <v>0</v>
      </c>
      <c r="I27" s="20" t="str">
        <f t="shared" si="0"/>
        <v/>
      </c>
      <c r="J27" s="21"/>
    </row>
    <row r="28" spans="1:10" ht="15.75" customHeight="1">
      <c r="A28" s="24" t="str">
        <f>封面!D11&amp;封面!F11</f>
        <v>资产清查单位填报人：赵翠</v>
      </c>
      <c r="F28" s="11" t="str">
        <f>"评估人员："&amp;封面!E20</f>
        <v>评估人员：</v>
      </c>
    </row>
    <row r="29" spans="1:10" ht="15.75" customHeight="1">
      <c r="A29" s="24" t="str">
        <f>CONCATENATE(封面!D13,封面!F13,封面!G13,封面!H13,封面!I13,封面!J13,封面!K13)</f>
        <v>填表日期：2025年9月23日</v>
      </c>
    </row>
    <row r="30" spans="1:10" ht="15.75" customHeight="1">
      <c r="B30" s="120" t="s">
        <v>429</v>
      </c>
      <c r="C30" s="207" t="s">
        <v>430</v>
      </c>
    </row>
    <row r="31" spans="1:10" ht="15.75" customHeight="1">
      <c r="B31" s="12" t="s">
        <v>431</v>
      </c>
      <c r="C31" s="3" t="s">
        <v>432</v>
      </c>
    </row>
    <row r="32" spans="1:10" ht="15.75" customHeight="1">
      <c r="C32" s="3" t="s">
        <v>433</v>
      </c>
    </row>
    <row r="33" spans="3:3" ht="15.75" customHeight="1">
      <c r="C33" s="3" t="s">
        <v>434</v>
      </c>
    </row>
    <row r="34" spans="3:3" ht="15.75" customHeight="1">
      <c r="C34" s="3" t="s">
        <v>435</v>
      </c>
    </row>
  </sheetData>
  <sheetProtection formatCells="0" formatColumns="0" formatRows="0" insertColumns="0" insertRows="0" deleteColumns="0" deleteRows="0" sort="0" autoFilter="0" pivotTables="0"/>
  <mergeCells count="5">
    <mergeCell ref="A2:J2"/>
    <mergeCell ref="A3:J3"/>
    <mergeCell ref="A25:B25"/>
    <mergeCell ref="A26:B26"/>
    <mergeCell ref="A27:B27"/>
  </mergeCells>
  <phoneticPr fontId="14" type="noConversion"/>
  <hyperlinks>
    <hyperlink ref="A1" location="索引目录!D32" display="返回索引页"/>
    <hyperlink ref="B1" location="'4-非流动资产汇总'!B9" display="返回 "/>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0"/>
  <sheetViews>
    <sheetView workbookViewId="0">
      <selection activeCell="E11" sqref="E11"/>
    </sheetView>
  </sheetViews>
  <sheetFormatPr defaultColWidth="9" defaultRowHeight="15.75" customHeight="1" outlineLevelCol="1"/>
  <cols>
    <col min="1" max="1" width="4.75" style="3" customWidth="1"/>
    <col min="2" max="2" width="24.83203125" style="3" customWidth="1"/>
    <col min="3" max="3" width="10.75" style="3" customWidth="1"/>
    <col min="4" max="4" width="13.5" style="3" customWidth="1"/>
    <col min="5" max="5" width="9.33203125" style="3" bestFit="1" customWidth="1"/>
    <col min="6" max="6" width="14.58203125" style="3" hidden="1" customWidth="1" outlineLevel="1"/>
    <col min="7" max="7" width="16" style="3" customWidth="1" collapsed="1"/>
    <col min="8" max="9" width="16.33203125" style="3" customWidth="1"/>
    <col min="10" max="10" width="11.75" style="3" customWidth="1"/>
    <col min="11" max="11" width="14.5" style="3" customWidth="1"/>
    <col min="12" max="16384" width="9" style="3"/>
  </cols>
  <sheetData>
    <row r="1" spans="1:13" ht="15">
      <c r="A1" s="4" t="s">
        <v>0</v>
      </c>
      <c r="B1" s="5" t="s">
        <v>303</v>
      </c>
      <c r="C1" s="6"/>
      <c r="D1" s="6"/>
      <c r="E1" s="6"/>
      <c r="F1" s="6"/>
      <c r="G1" s="6"/>
      <c r="H1" s="6"/>
      <c r="I1" s="6"/>
      <c r="J1" s="6"/>
      <c r="K1" s="6"/>
    </row>
    <row r="2" spans="1:13" s="1" customFormat="1" ht="30" customHeight="1">
      <c r="A2" s="1106" t="s">
        <v>995</v>
      </c>
      <c r="B2" s="1107"/>
      <c r="C2" s="1107"/>
      <c r="D2" s="1107"/>
      <c r="E2" s="1107"/>
      <c r="F2" s="1107"/>
      <c r="G2" s="1107"/>
      <c r="H2" s="1107"/>
      <c r="I2" s="1107"/>
      <c r="J2" s="1107"/>
      <c r="K2" s="1107"/>
    </row>
    <row r="3" spans="1:13" ht="14.15" customHeight="1">
      <c r="A3" s="1108" t="str">
        <f>CONCATENATE(封面!D9,封面!F9,封面!G9,封面!H9,封面!I9,封面!J9,封面!K9)</f>
        <v>清查基准日：2025年8月31日</v>
      </c>
      <c r="B3" s="1108"/>
      <c r="C3" s="1108"/>
      <c r="D3" s="1108"/>
      <c r="E3" s="1108"/>
      <c r="F3" s="1108"/>
      <c r="G3" s="1108"/>
      <c r="H3" s="1111"/>
      <c r="I3" s="1111"/>
      <c r="J3" s="1111"/>
      <c r="K3" s="1111"/>
      <c r="L3" s="9"/>
      <c r="M3" s="9"/>
    </row>
    <row r="4" spans="1:13" ht="14.15" customHeight="1">
      <c r="A4" s="8"/>
      <c r="B4" s="8"/>
      <c r="C4" s="8"/>
      <c r="D4" s="8"/>
      <c r="E4" s="8"/>
      <c r="F4" s="8"/>
      <c r="G4" s="8"/>
      <c r="H4" s="9"/>
      <c r="I4" s="9"/>
      <c r="J4" s="9"/>
      <c r="K4" s="10" t="s">
        <v>550</v>
      </c>
      <c r="L4" s="9"/>
      <c r="M4" s="9"/>
    </row>
    <row r="5" spans="1:13" ht="15.75" customHeight="1">
      <c r="A5" s="11" t="str">
        <f>封面!D7&amp;封面!E7</f>
        <v>资产清查单位：和县飞雁城乡客运有限公司</v>
      </c>
      <c r="K5" s="12" t="s">
        <v>203</v>
      </c>
    </row>
    <row r="6" spans="1:13" s="2" customFormat="1" ht="15.75" customHeight="1">
      <c r="A6" s="13" t="s">
        <v>205</v>
      </c>
      <c r="B6" s="13" t="s">
        <v>391</v>
      </c>
      <c r="C6" s="13" t="s">
        <v>393</v>
      </c>
      <c r="D6" s="13" t="s">
        <v>551</v>
      </c>
      <c r="E6" s="13" t="s">
        <v>552</v>
      </c>
      <c r="F6" s="14" t="s">
        <v>274</v>
      </c>
      <c r="G6" s="15" t="s">
        <v>275</v>
      </c>
      <c r="H6" s="13" t="s">
        <v>276</v>
      </c>
      <c r="I6" s="178" t="s">
        <v>277</v>
      </c>
      <c r="J6" s="13" t="s">
        <v>305</v>
      </c>
      <c r="K6" s="13" t="s">
        <v>208</v>
      </c>
    </row>
    <row r="7" spans="1:13" ht="15.75" customHeight="1">
      <c r="A7" s="16"/>
      <c r="B7" s="17"/>
      <c r="C7" s="18"/>
      <c r="D7" s="16"/>
      <c r="E7" s="16"/>
      <c r="F7" s="19"/>
      <c r="G7" s="22"/>
      <c r="H7" s="20"/>
      <c r="I7" s="20"/>
      <c r="J7" s="20" t="str">
        <f t="shared" ref="J7:J28" si="0">IF(G7=0,"",(H7-G7)/G7*100)</f>
        <v/>
      </c>
      <c r="K7" s="21"/>
    </row>
    <row r="8" spans="1:13" ht="15.75" customHeight="1">
      <c r="A8" s="16"/>
      <c r="B8" s="17"/>
      <c r="C8" s="18"/>
      <c r="D8" s="16"/>
      <c r="E8" s="16"/>
      <c r="F8" s="19"/>
      <c r="G8" s="22"/>
      <c r="H8" s="20"/>
      <c r="I8" s="20"/>
      <c r="J8" s="20" t="str">
        <f t="shared" si="0"/>
        <v/>
      </c>
      <c r="K8" s="21"/>
    </row>
    <row r="9" spans="1:13" ht="15.75" customHeight="1">
      <c r="A9" s="16"/>
      <c r="B9" s="17"/>
      <c r="C9" s="18"/>
      <c r="D9" s="16"/>
      <c r="E9" s="16"/>
      <c r="F9" s="19"/>
      <c r="G9" s="22"/>
      <c r="H9" s="20"/>
      <c r="I9" s="20"/>
      <c r="J9" s="20" t="str">
        <f t="shared" si="0"/>
        <v/>
      </c>
      <c r="K9" s="21"/>
    </row>
    <row r="10" spans="1:13" ht="15.75" customHeight="1">
      <c r="A10" s="16"/>
      <c r="B10" s="17"/>
      <c r="C10" s="18"/>
      <c r="D10" s="16"/>
      <c r="E10" s="16"/>
      <c r="F10" s="19"/>
      <c r="G10" s="22"/>
      <c r="H10" s="20"/>
      <c r="I10" s="20"/>
      <c r="J10" s="20" t="str">
        <f t="shared" si="0"/>
        <v/>
      </c>
      <c r="K10" s="21"/>
    </row>
    <row r="11" spans="1:13" ht="15.75" customHeight="1">
      <c r="A11" s="16"/>
      <c r="B11" s="17"/>
      <c r="C11" s="18"/>
      <c r="D11" s="16"/>
      <c r="E11" s="16"/>
      <c r="F11" s="19"/>
      <c r="G11" s="22"/>
      <c r="H11" s="20"/>
      <c r="I11" s="20"/>
      <c r="J11" s="20" t="str">
        <f t="shared" si="0"/>
        <v/>
      </c>
      <c r="K11" s="21"/>
    </row>
    <row r="12" spans="1:13" ht="15.75" customHeight="1">
      <c r="A12" s="16"/>
      <c r="B12" s="17"/>
      <c r="C12" s="18"/>
      <c r="D12" s="16"/>
      <c r="E12" s="16"/>
      <c r="F12" s="19"/>
      <c r="G12" s="22"/>
      <c r="H12" s="20"/>
      <c r="I12" s="20"/>
      <c r="J12" s="20" t="str">
        <f t="shared" si="0"/>
        <v/>
      </c>
      <c r="K12" s="21"/>
    </row>
    <row r="13" spans="1:13" ht="15.75" customHeight="1">
      <c r="A13" s="16"/>
      <c r="B13" s="17"/>
      <c r="C13" s="18"/>
      <c r="D13" s="16"/>
      <c r="E13" s="16"/>
      <c r="F13" s="19"/>
      <c r="G13" s="22"/>
      <c r="H13" s="20"/>
      <c r="I13" s="20"/>
      <c r="J13" s="20" t="str">
        <f t="shared" si="0"/>
        <v/>
      </c>
      <c r="K13" s="21"/>
    </row>
    <row r="14" spans="1:13" ht="15.75" customHeight="1">
      <c r="A14" s="16"/>
      <c r="B14" s="17"/>
      <c r="C14" s="18"/>
      <c r="D14" s="16"/>
      <c r="E14" s="16"/>
      <c r="F14" s="19"/>
      <c r="G14" s="22"/>
      <c r="H14" s="20"/>
      <c r="I14" s="20"/>
      <c r="J14" s="20" t="str">
        <f t="shared" si="0"/>
        <v/>
      </c>
      <c r="K14" s="21"/>
    </row>
    <row r="15" spans="1:13" ht="15.75" customHeight="1">
      <c r="A15" s="16"/>
      <c r="B15" s="17"/>
      <c r="C15" s="18"/>
      <c r="D15" s="16"/>
      <c r="E15" s="16"/>
      <c r="F15" s="19"/>
      <c r="G15" s="22"/>
      <c r="H15" s="20"/>
      <c r="I15" s="20"/>
      <c r="J15" s="20" t="str">
        <f t="shared" si="0"/>
        <v/>
      </c>
      <c r="K15" s="21"/>
    </row>
    <row r="16" spans="1:13" ht="15.75" customHeight="1">
      <c r="A16" s="16"/>
      <c r="B16" s="17"/>
      <c r="C16" s="18"/>
      <c r="D16" s="16"/>
      <c r="E16" s="16"/>
      <c r="F16" s="19"/>
      <c r="G16" s="22"/>
      <c r="H16" s="20"/>
      <c r="I16" s="20"/>
      <c r="J16" s="20" t="str">
        <f t="shared" si="0"/>
        <v/>
      </c>
      <c r="K16" s="21"/>
    </row>
    <row r="17" spans="1:11" ht="15.75" customHeight="1">
      <c r="A17" s="16"/>
      <c r="B17" s="17"/>
      <c r="C17" s="18"/>
      <c r="D17" s="16"/>
      <c r="E17" s="16"/>
      <c r="F17" s="19"/>
      <c r="G17" s="22"/>
      <c r="H17" s="20"/>
      <c r="I17" s="20"/>
      <c r="J17" s="20" t="str">
        <f t="shared" si="0"/>
        <v/>
      </c>
      <c r="K17" s="21"/>
    </row>
    <row r="18" spans="1:11" ht="15.75" customHeight="1">
      <c r="A18" s="16"/>
      <c r="B18" s="17"/>
      <c r="C18" s="18"/>
      <c r="D18" s="16"/>
      <c r="E18" s="16"/>
      <c r="F18" s="19"/>
      <c r="G18" s="22"/>
      <c r="H18" s="20"/>
      <c r="I18" s="20"/>
      <c r="J18" s="20" t="str">
        <f t="shared" si="0"/>
        <v/>
      </c>
      <c r="K18" s="21"/>
    </row>
    <row r="19" spans="1:11" ht="15.75" customHeight="1">
      <c r="A19" s="16"/>
      <c r="B19" s="17"/>
      <c r="C19" s="18"/>
      <c r="D19" s="16"/>
      <c r="E19" s="16"/>
      <c r="F19" s="19"/>
      <c r="G19" s="22"/>
      <c r="H19" s="20"/>
      <c r="I19" s="20"/>
      <c r="J19" s="20" t="str">
        <f t="shared" si="0"/>
        <v/>
      </c>
      <c r="K19" s="21"/>
    </row>
    <row r="20" spans="1:11" ht="15.75" customHeight="1">
      <c r="A20" s="16"/>
      <c r="B20" s="17"/>
      <c r="C20" s="18"/>
      <c r="D20" s="16"/>
      <c r="E20" s="16"/>
      <c r="F20" s="19"/>
      <c r="G20" s="22"/>
      <c r="H20" s="20"/>
      <c r="I20" s="20"/>
      <c r="J20" s="20" t="str">
        <f t="shared" si="0"/>
        <v/>
      </c>
      <c r="K20" s="21"/>
    </row>
    <row r="21" spans="1:11" ht="15.75" customHeight="1">
      <c r="A21" s="16"/>
      <c r="B21" s="17"/>
      <c r="C21" s="18"/>
      <c r="D21" s="16"/>
      <c r="E21" s="16"/>
      <c r="F21" s="19"/>
      <c r="G21" s="22"/>
      <c r="H21" s="20"/>
      <c r="I21" s="20"/>
      <c r="J21" s="20" t="str">
        <f t="shared" si="0"/>
        <v/>
      </c>
      <c r="K21" s="21"/>
    </row>
    <row r="22" spans="1:11" ht="15.75" customHeight="1">
      <c r="A22" s="16"/>
      <c r="B22" s="17"/>
      <c r="C22" s="18"/>
      <c r="D22" s="16"/>
      <c r="E22" s="16"/>
      <c r="F22" s="19"/>
      <c r="G22" s="22"/>
      <c r="H22" s="20"/>
      <c r="I22" s="20"/>
      <c r="J22" s="20" t="str">
        <f t="shared" si="0"/>
        <v/>
      </c>
      <c r="K22" s="21"/>
    </row>
    <row r="23" spans="1:11" ht="15.75" customHeight="1">
      <c r="A23" s="16"/>
      <c r="B23" s="17"/>
      <c r="C23" s="18"/>
      <c r="D23" s="16"/>
      <c r="E23" s="16"/>
      <c r="F23" s="19"/>
      <c r="G23" s="22"/>
      <c r="H23" s="20"/>
      <c r="I23" s="20"/>
      <c r="J23" s="20" t="str">
        <f t="shared" si="0"/>
        <v/>
      </c>
      <c r="K23" s="21"/>
    </row>
    <row r="24" spans="1:11" ht="15.75" customHeight="1">
      <c r="A24" s="16"/>
      <c r="B24" s="17"/>
      <c r="C24" s="18"/>
      <c r="D24" s="16"/>
      <c r="E24" s="16"/>
      <c r="F24" s="19"/>
      <c r="G24" s="22"/>
      <c r="H24" s="20"/>
      <c r="I24" s="20"/>
      <c r="J24" s="20" t="str">
        <f t="shared" si="0"/>
        <v/>
      </c>
      <c r="K24" s="21"/>
    </row>
    <row r="25" spans="1:11" ht="15.75" customHeight="1">
      <c r="A25" s="16"/>
      <c r="B25" s="17"/>
      <c r="C25" s="18"/>
      <c r="D25" s="16"/>
      <c r="E25" s="16"/>
      <c r="F25" s="19"/>
      <c r="G25" s="22"/>
      <c r="H25" s="20"/>
      <c r="I25" s="20"/>
      <c r="J25" s="20" t="str">
        <f t="shared" si="0"/>
        <v/>
      </c>
      <c r="K25" s="21"/>
    </row>
    <row r="26" spans="1:11" ht="15.75" customHeight="1">
      <c r="A26" s="1112" t="s">
        <v>413</v>
      </c>
      <c r="B26" s="1113"/>
      <c r="C26" s="16"/>
      <c r="D26" s="18"/>
      <c r="E26" s="18"/>
      <c r="F26" s="19">
        <f>SUM(F7:F25)</f>
        <v>0</v>
      </c>
      <c r="G26" s="22">
        <f>SUM(G7:G25)</f>
        <v>0</v>
      </c>
      <c r="H26" s="20">
        <f>SUM(H7:H25)</f>
        <v>0</v>
      </c>
      <c r="I26" s="20">
        <f>H26-G26</f>
        <v>0</v>
      </c>
      <c r="J26" s="20" t="str">
        <f t="shared" si="0"/>
        <v/>
      </c>
      <c r="K26" s="21"/>
    </row>
    <row r="27" spans="1:11" ht="15.75" customHeight="1">
      <c r="A27" s="1112" t="s">
        <v>553</v>
      </c>
      <c r="B27" s="1154"/>
      <c r="C27" s="16"/>
      <c r="D27" s="18"/>
      <c r="E27" s="18"/>
      <c r="F27" s="19"/>
      <c r="G27" s="22"/>
      <c r="H27" s="20"/>
      <c r="I27" s="20">
        <f>H27-G27</f>
        <v>0</v>
      </c>
      <c r="J27" s="20" t="str">
        <f t="shared" si="0"/>
        <v/>
      </c>
      <c r="K27" s="21"/>
    </row>
    <row r="28" spans="1:11" ht="15.75" customHeight="1">
      <c r="A28" s="1112" t="s">
        <v>413</v>
      </c>
      <c r="B28" s="1113"/>
      <c r="C28" s="16"/>
      <c r="D28" s="18"/>
      <c r="E28" s="18"/>
      <c r="F28" s="19">
        <f>F26-F27</f>
        <v>0</v>
      </c>
      <c r="G28" s="22">
        <f>G26-G27</f>
        <v>0</v>
      </c>
      <c r="H28" s="20">
        <f>H26-H27</f>
        <v>0</v>
      </c>
      <c r="I28" s="20">
        <f>H28-G28</f>
        <v>0</v>
      </c>
      <c r="J28" s="20" t="str">
        <f t="shared" si="0"/>
        <v/>
      </c>
      <c r="K28" s="21"/>
    </row>
    <row r="29" spans="1:11" ht="15.75" customHeight="1">
      <c r="A29" s="24" t="str">
        <f>封面!D11&amp;封面!F11</f>
        <v>资产清查单位填报人：赵翠</v>
      </c>
      <c r="C29" s="261"/>
      <c r="G29" s="24"/>
    </row>
    <row r="30" spans="1:11"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K2"/>
    <mergeCell ref="A3:K3"/>
    <mergeCell ref="A26:B26"/>
    <mergeCell ref="A27:B27"/>
    <mergeCell ref="A28:B28"/>
  </mergeCells>
  <phoneticPr fontId="14" type="noConversion"/>
  <hyperlinks>
    <hyperlink ref="A1" location="索引目录!D33" display="返回索引页"/>
    <hyperlink ref="B1" location="'4-非流动资产汇总'!B10" display="返回"/>
  </hyperlinks>
  <printOptions horizontalCentered="1"/>
  <pageMargins left="0.35" right="0.3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0"/>
  <sheetViews>
    <sheetView workbookViewId="0"/>
  </sheetViews>
  <sheetFormatPr defaultColWidth="9" defaultRowHeight="15.75" customHeight="1" outlineLevelCol="1"/>
  <cols>
    <col min="1" max="1" width="9.08203125" style="3" customWidth="1"/>
    <col min="2" max="2" width="18.75" style="3" customWidth="1"/>
    <col min="3" max="3" width="9.33203125" style="3" hidden="1" customWidth="1" outlineLevel="1"/>
    <col min="4" max="4" width="9.75" style="3" hidden="1" customWidth="1" outlineLevel="1"/>
    <col min="5" max="5" width="12.58203125" style="3" customWidth="1" collapsed="1"/>
    <col min="6" max="6" width="11" style="3" customWidth="1"/>
    <col min="7" max="7" width="10.58203125" style="3" customWidth="1"/>
    <col min="8" max="8" width="8.75" style="3" customWidth="1"/>
    <col min="9" max="9" width="10.58203125" style="3" customWidth="1"/>
    <col min="10" max="10" width="11" style="3" customWidth="1"/>
    <col min="11" max="11" width="9.25" style="3" customWidth="1"/>
    <col min="12" max="12" width="9.58203125" style="3" customWidth="1"/>
    <col min="13" max="13" width="9.25" style="3" customWidth="1"/>
    <col min="14" max="16384" width="9" style="3"/>
  </cols>
  <sheetData>
    <row r="1" spans="1:13" ht="15">
      <c r="A1" s="88" t="s">
        <v>0</v>
      </c>
      <c r="B1" s="128" t="s">
        <v>303</v>
      </c>
      <c r="C1" s="6"/>
      <c r="D1" s="6"/>
      <c r="E1" s="6"/>
      <c r="F1" s="6"/>
      <c r="G1" s="6"/>
      <c r="H1" s="6"/>
      <c r="I1" s="6"/>
      <c r="J1" s="6"/>
      <c r="K1" s="6"/>
      <c r="L1" s="6"/>
      <c r="M1" s="6"/>
    </row>
    <row r="2" spans="1:13" s="1" customFormat="1" ht="30" customHeight="1">
      <c r="A2" s="1106" t="s">
        <v>994</v>
      </c>
      <c r="B2" s="1106"/>
      <c r="C2" s="1106"/>
      <c r="D2" s="1106"/>
      <c r="E2" s="1106"/>
      <c r="F2" s="1106"/>
      <c r="G2" s="1106"/>
      <c r="H2" s="1106"/>
      <c r="I2" s="1106"/>
      <c r="J2" s="1106"/>
      <c r="K2" s="1106"/>
      <c r="L2" s="1106"/>
      <c r="M2" s="1106"/>
    </row>
    <row r="3" spans="1:13" ht="14.15" customHeight="1">
      <c r="A3" s="1108" t="str">
        <f>CONCATENATE(封面!D9,封面!F9,封面!G9,封面!H9,封面!I9,封面!J9,封面!K9)</f>
        <v>清查基准日：2025年8月31日</v>
      </c>
      <c r="B3" s="1108"/>
      <c r="C3" s="1108"/>
      <c r="D3" s="1108"/>
      <c r="E3" s="1108"/>
      <c r="F3" s="1108"/>
      <c r="G3" s="1108"/>
      <c r="H3" s="1108"/>
      <c r="I3" s="1108"/>
      <c r="J3" s="1108"/>
      <c r="K3" s="1108"/>
      <c r="L3" s="1108"/>
      <c r="M3" s="1108"/>
    </row>
    <row r="4" spans="1:13" ht="14.15" customHeight="1">
      <c r="A4" s="8"/>
      <c r="B4" s="8"/>
      <c r="C4" s="8"/>
      <c r="D4" s="8"/>
      <c r="E4" s="8"/>
      <c r="F4" s="8"/>
      <c r="G4" s="8"/>
      <c r="H4" s="8"/>
      <c r="I4" s="8"/>
      <c r="J4" s="8"/>
      <c r="K4" s="8"/>
      <c r="L4" s="8"/>
      <c r="M4" s="26" t="s">
        <v>554</v>
      </c>
    </row>
    <row r="5" spans="1:13" ht="15.75" customHeight="1">
      <c r="A5" s="11" t="str">
        <f>封面!D7&amp;封面!E7</f>
        <v>资产清查单位：和县飞雁城乡客运有限公司</v>
      </c>
      <c r="B5" s="11"/>
      <c r="M5" s="12" t="s">
        <v>203</v>
      </c>
    </row>
    <row r="6" spans="1:13" s="2" customFormat="1" ht="15.75" customHeight="1">
      <c r="A6" s="1128" t="s">
        <v>349</v>
      </c>
      <c r="B6" s="1172" t="s">
        <v>304</v>
      </c>
      <c r="C6" s="1128" t="s">
        <v>274</v>
      </c>
      <c r="D6" s="1134"/>
      <c r="E6" s="1171" t="s">
        <v>275</v>
      </c>
      <c r="F6" s="1154"/>
      <c r="G6" s="1128" t="s">
        <v>276</v>
      </c>
      <c r="H6" s="1129"/>
      <c r="I6" s="1129"/>
      <c r="J6" s="1112" t="s">
        <v>317</v>
      </c>
      <c r="K6" s="1154"/>
      <c r="L6" s="1112" t="s">
        <v>555</v>
      </c>
      <c r="M6" s="1154"/>
    </row>
    <row r="7" spans="1:13" s="2" customFormat="1" ht="24.75" customHeight="1">
      <c r="A7" s="1129"/>
      <c r="B7" s="1173"/>
      <c r="C7" s="13" t="s">
        <v>556</v>
      </c>
      <c r="D7" s="14" t="s">
        <v>557</v>
      </c>
      <c r="E7" s="30" t="s">
        <v>556</v>
      </c>
      <c r="F7" s="13" t="s">
        <v>557</v>
      </c>
      <c r="G7" s="13" t="s">
        <v>556</v>
      </c>
      <c r="H7" s="13" t="s">
        <v>504</v>
      </c>
      <c r="I7" s="13" t="s">
        <v>557</v>
      </c>
      <c r="J7" s="13" t="s">
        <v>556</v>
      </c>
      <c r="K7" s="13" t="s">
        <v>557</v>
      </c>
      <c r="L7" s="13" t="s">
        <v>556</v>
      </c>
      <c r="M7" s="13" t="s">
        <v>557</v>
      </c>
    </row>
    <row r="8" spans="1:13" s="43" customFormat="1" ht="15.75" customHeight="1">
      <c r="A8" s="645"/>
      <c r="B8" s="112"/>
      <c r="C8" s="57">
        <f>'4-5-1投资性房地产'!V27</f>
        <v>0</v>
      </c>
      <c r="D8" s="55">
        <f>'4-5-1投资性房地产'!W27</f>
        <v>0</v>
      </c>
      <c r="E8" s="56">
        <f>'4-5-1投资性房地产'!X25</f>
        <v>0</v>
      </c>
      <c r="F8" s="57">
        <f>'4-5-1投资性房地产'!Y25</f>
        <v>0</v>
      </c>
      <c r="G8" s="57">
        <f>'4-5-1投资性房地产'!Z25</f>
        <v>0</v>
      </c>
      <c r="H8" s="176"/>
      <c r="I8" s="57">
        <f>'4-5-1投资性房地产'!AB25</f>
        <v>0</v>
      </c>
      <c r="J8" s="57">
        <f>G8-E8</f>
        <v>0</v>
      </c>
      <c r="K8" s="57">
        <f>I8-F8</f>
        <v>0</v>
      </c>
      <c r="L8" s="20" t="str">
        <f>IF(E8=0,"",J8/E8*100)</f>
        <v/>
      </c>
      <c r="M8" s="20" t="str">
        <f>IF(F8=0,"",K8/F8*100)</f>
        <v/>
      </c>
    </row>
    <row r="9" spans="1:13" s="43" customFormat="1" ht="15.75" customHeight="1">
      <c r="A9" s="646"/>
      <c r="B9" s="112"/>
      <c r="C9" s="57"/>
      <c r="D9" s="55">
        <f>'4-5-2投资性房地产'!X27</f>
        <v>0</v>
      </c>
      <c r="E9" s="56"/>
      <c r="F9" s="57">
        <f>'4-5-2投资性房地产'!Y27</f>
        <v>0</v>
      </c>
      <c r="G9" s="57"/>
      <c r="H9" s="176"/>
      <c r="I9" s="57">
        <f>'4-5-2投资性房地产'!Z27</f>
        <v>0</v>
      </c>
      <c r="J9" s="57">
        <f>G9-E9</f>
        <v>0</v>
      </c>
      <c r="K9" s="57">
        <f>I9-F9</f>
        <v>0</v>
      </c>
      <c r="L9" s="20" t="str">
        <f t="shared" ref="L9:M28" si="0">IF(E9=0,"",J9/E9*100)</f>
        <v/>
      </c>
      <c r="M9" s="20" t="str">
        <f t="shared" si="0"/>
        <v/>
      </c>
    </row>
    <row r="10" spans="1:13" s="43" customFormat="1" ht="15.75" customHeight="1">
      <c r="A10" s="645"/>
      <c r="B10" s="112"/>
      <c r="C10" s="57"/>
      <c r="D10" s="55">
        <f>'4-5-3投资性房地产'!M27</f>
        <v>0</v>
      </c>
      <c r="E10" s="56"/>
      <c r="F10" s="57">
        <f>'4-5-3投资性房地产'!N25</f>
        <v>0</v>
      </c>
      <c r="G10" s="57"/>
      <c r="H10" s="176"/>
      <c r="I10" s="57">
        <f>'4-5-3投资性房地产'!O25</f>
        <v>0</v>
      </c>
      <c r="J10" s="57">
        <f>G10-E10</f>
        <v>0</v>
      </c>
      <c r="K10" s="57">
        <f>I10-F10</f>
        <v>0</v>
      </c>
      <c r="L10" s="20" t="str">
        <f t="shared" si="0"/>
        <v/>
      </c>
      <c r="M10" s="20" t="str">
        <f t="shared" si="0"/>
        <v/>
      </c>
    </row>
    <row r="11" spans="1:13" s="43" customFormat="1" ht="15.75" customHeight="1">
      <c r="A11" s="646"/>
      <c r="B11" s="112"/>
      <c r="C11" s="57"/>
      <c r="D11" s="55">
        <f>'4-5-4投资性房地产'!M27</f>
        <v>0</v>
      </c>
      <c r="E11" s="56"/>
      <c r="F11" s="57">
        <f>'4-5-4投资性房地产'!N27</f>
        <v>0</v>
      </c>
      <c r="G11" s="57"/>
      <c r="H11" s="176"/>
      <c r="I11" s="57">
        <f>'4-5-4投资性房地产'!O27</f>
        <v>0</v>
      </c>
      <c r="J11" s="57">
        <f>G11-E11</f>
        <v>0</v>
      </c>
      <c r="K11" s="57">
        <f>I11-F11</f>
        <v>0</v>
      </c>
      <c r="L11" s="20" t="str">
        <f t="shared" si="0"/>
        <v/>
      </c>
      <c r="M11" s="20" t="str">
        <f t="shared" si="0"/>
        <v/>
      </c>
    </row>
    <row r="12" spans="1:13" ht="15.75" customHeight="1">
      <c r="A12" s="16"/>
      <c r="B12" s="16"/>
      <c r="C12" s="20"/>
      <c r="D12" s="19"/>
      <c r="E12" s="22"/>
      <c r="F12" s="20"/>
      <c r="G12" s="20"/>
      <c r="H12" s="211"/>
      <c r="I12" s="20"/>
      <c r="J12" s="20"/>
      <c r="K12" s="20"/>
      <c r="L12" s="20" t="str">
        <f t="shared" si="0"/>
        <v/>
      </c>
      <c r="M12" s="20" t="str">
        <f t="shared" si="0"/>
        <v/>
      </c>
    </row>
    <row r="13" spans="1:13" ht="15.75" customHeight="1">
      <c r="A13" s="16"/>
      <c r="B13" s="16"/>
      <c r="C13" s="20"/>
      <c r="D13" s="19"/>
      <c r="E13" s="22"/>
      <c r="F13" s="20"/>
      <c r="G13" s="20"/>
      <c r="H13" s="211"/>
      <c r="I13" s="20"/>
      <c r="J13" s="20"/>
      <c r="K13" s="20"/>
      <c r="L13" s="20" t="str">
        <f t="shared" si="0"/>
        <v/>
      </c>
      <c r="M13" s="20" t="str">
        <f t="shared" si="0"/>
        <v/>
      </c>
    </row>
    <row r="14" spans="1:13" ht="15.75" customHeight="1">
      <c r="A14" s="16"/>
      <c r="B14" s="16"/>
      <c r="C14" s="20"/>
      <c r="D14" s="19"/>
      <c r="E14" s="22"/>
      <c r="F14" s="20"/>
      <c r="G14" s="20"/>
      <c r="H14" s="211"/>
      <c r="I14" s="20"/>
      <c r="J14" s="20"/>
      <c r="K14" s="20"/>
      <c r="L14" s="20" t="str">
        <f t="shared" si="0"/>
        <v/>
      </c>
      <c r="M14" s="20" t="str">
        <f t="shared" si="0"/>
        <v/>
      </c>
    </row>
    <row r="15" spans="1:13" ht="15.75" customHeight="1">
      <c r="A15" s="16"/>
      <c r="B15" s="16"/>
      <c r="C15" s="20"/>
      <c r="D15" s="19"/>
      <c r="E15" s="22"/>
      <c r="F15" s="20"/>
      <c r="G15" s="20"/>
      <c r="H15" s="211"/>
      <c r="I15" s="20"/>
      <c r="J15" s="20"/>
      <c r="K15" s="20"/>
      <c r="L15" s="20" t="str">
        <f t="shared" si="0"/>
        <v/>
      </c>
      <c r="M15" s="20" t="str">
        <f t="shared" si="0"/>
        <v/>
      </c>
    </row>
    <row r="16" spans="1:13" ht="15.75" customHeight="1">
      <c r="A16" s="16"/>
      <c r="B16" s="16"/>
      <c r="C16" s="20"/>
      <c r="D16" s="19"/>
      <c r="E16" s="22"/>
      <c r="F16" s="20"/>
      <c r="G16" s="20"/>
      <c r="H16" s="211"/>
      <c r="I16" s="20"/>
      <c r="J16" s="20"/>
      <c r="K16" s="20"/>
      <c r="L16" s="20" t="str">
        <f t="shared" si="0"/>
        <v/>
      </c>
      <c r="M16" s="20" t="str">
        <f t="shared" si="0"/>
        <v/>
      </c>
    </row>
    <row r="17" spans="1:13" ht="15.75" customHeight="1">
      <c r="A17" s="16"/>
      <c r="B17" s="16"/>
      <c r="C17" s="20"/>
      <c r="D17" s="19"/>
      <c r="E17" s="22"/>
      <c r="F17" s="20"/>
      <c r="G17" s="20"/>
      <c r="H17" s="211"/>
      <c r="I17" s="20"/>
      <c r="J17" s="20"/>
      <c r="K17" s="20"/>
      <c r="L17" s="20" t="str">
        <f t="shared" si="0"/>
        <v/>
      </c>
      <c r="M17" s="20" t="str">
        <f t="shared" si="0"/>
        <v/>
      </c>
    </row>
    <row r="18" spans="1:13" ht="15.75" customHeight="1">
      <c r="A18" s="16"/>
      <c r="B18" s="16"/>
      <c r="C18" s="20"/>
      <c r="D18" s="19"/>
      <c r="E18" s="22"/>
      <c r="F18" s="20"/>
      <c r="G18" s="20"/>
      <c r="H18" s="211"/>
      <c r="I18" s="20"/>
      <c r="J18" s="20"/>
      <c r="K18" s="20"/>
      <c r="L18" s="20" t="str">
        <f t="shared" si="0"/>
        <v/>
      </c>
      <c r="M18" s="20" t="str">
        <f t="shared" si="0"/>
        <v/>
      </c>
    </row>
    <row r="19" spans="1:13" ht="15.75" customHeight="1">
      <c r="A19" s="16"/>
      <c r="B19" s="16"/>
      <c r="C19" s="20"/>
      <c r="D19" s="19"/>
      <c r="E19" s="22"/>
      <c r="F19" s="20"/>
      <c r="G19" s="20"/>
      <c r="H19" s="211"/>
      <c r="I19" s="20"/>
      <c r="J19" s="20"/>
      <c r="K19" s="20"/>
      <c r="L19" s="20" t="str">
        <f t="shared" si="0"/>
        <v/>
      </c>
      <c r="M19" s="20" t="str">
        <f t="shared" si="0"/>
        <v/>
      </c>
    </row>
    <row r="20" spans="1:13" ht="15.75" customHeight="1">
      <c r="A20" s="16"/>
      <c r="B20" s="16"/>
      <c r="C20" s="20"/>
      <c r="D20" s="19"/>
      <c r="E20" s="22"/>
      <c r="F20" s="20"/>
      <c r="G20" s="20"/>
      <c r="H20" s="211"/>
      <c r="I20" s="20"/>
      <c r="J20" s="20"/>
      <c r="K20" s="20"/>
      <c r="L20" s="20" t="str">
        <f t="shared" si="0"/>
        <v/>
      </c>
      <c r="M20" s="20" t="str">
        <f t="shared" si="0"/>
        <v/>
      </c>
    </row>
    <row r="21" spans="1:13" ht="15.75" customHeight="1">
      <c r="A21" s="16"/>
      <c r="B21" s="16"/>
      <c r="C21" s="20"/>
      <c r="D21" s="19"/>
      <c r="E21" s="22"/>
      <c r="F21" s="20"/>
      <c r="G21" s="20"/>
      <c r="H21" s="211"/>
      <c r="I21" s="20"/>
      <c r="J21" s="20"/>
      <c r="K21" s="20"/>
      <c r="L21" s="20" t="str">
        <f t="shared" si="0"/>
        <v/>
      </c>
      <c r="M21" s="20" t="str">
        <f t="shared" si="0"/>
        <v/>
      </c>
    </row>
    <row r="22" spans="1:13" ht="15.75" customHeight="1">
      <c r="A22" s="16"/>
      <c r="B22" s="16"/>
      <c r="C22" s="20"/>
      <c r="D22" s="19"/>
      <c r="E22" s="22"/>
      <c r="F22" s="20"/>
      <c r="G22" s="20"/>
      <c r="H22" s="211"/>
      <c r="I22" s="20"/>
      <c r="J22" s="20"/>
      <c r="K22" s="20"/>
      <c r="L22" s="20" t="str">
        <f t="shared" si="0"/>
        <v/>
      </c>
      <c r="M22" s="20" t="str">
        <f t="shared" si="0"/>
        <v/>
      </c>
    </row>
    <row r="23" spans="1:13" ht="15.75" customHeight="1">
      <c r="A23" s="16"/>
      <c r="B23" s="16"/>
      <c r="C23" s="20"/>
      <c r="D23" s="19"/>
      <c r="E23" s="22"/>
      <c r="F23" s="20"/>
      <c r="G23" s="20"/>
      <c r="H23" s="211"/>
      <c r="I23" s="20"/>
      <c r="J23" s="20"/>
      <c r="K23" s="20"/>
      <c r="L23" s="20" t="str">
        <f t="shared" si="0"/>
        <v/>
      </c>
      <c r="M23" s="20" t="str">
        <f t="shared" si="0"/>
        <v/>
      </c>
    </row>
    <row r="24" spans="1:13" ht="15.75" customHeight="1">
      <c r="A24" s="16"/>
      <c r="B24" s="16"/>
      <c r="C24" s="20"/>
      <c r="D24" s="19"/>
      <c r="E24" s="22"/>
      <c r="F24" s="20"/>
      <c r="G24" s="20"/>
      <c r="H24" s="211"/>
      <c r="I24" s="20"/>
      <c r="J24" s="20"/>
      <c r="K24" s="20"/>
      <c r="L24" s="20" t="str">
        <f t="shared" si="0"/>
        <v/>
      </c>
      <c r="M24" s="20" t="str">
        <f t="shared" si="0"/>
        <v/>
      </c>
    </row>
    <row r="25" spans="1:13" ht="15.75" customHeight="1">
      <c r="A25" s="16"/>
      <c r="B25" s="16"/>
      <c r="C25" s="20"/>
      <c r="D25" s="19"/>
      <c r="E25" s="22"/>
      <c r="F25" s="20"/>
      <c r="G25" s="20"/>
      <c r="H25" s="211"/>
      <c r="I25" s="20"/>
      <c r="J25" s="20"/>
      <c r="K25" s="20"/>
      <c r="L25" s="20" t="str">
        <f t="shared" si="0"/>
        <v/>
      </c>
      <c r="M25" s="20" t="str">
        <f t="shared" si="0"/>
        <v/>
      </c>
    </row>
    <row r="26" spans="1:13" ht="15.75" customHeight="1">
      <c r="A26" s="1112" t="s">
        <v>413</v>
      </c>
      <c r="B26" s="1113"/>
      <c r="C26" s="20">
        <f>SUM(C8:C25)</f>
        <v>0</v>
      </c>
      <c r="D26" s="19">
        <f>SUM(D8:D25)</f>
        <v>0</v>
      </c>
      <c r="E26" s="22">
        <f>SUM(E8:E11)</f>
        <v>0</v>
      </c>
      <c r="F26" s="22">
        <f>SUM(F8:F11)</f>
        <v>0</v>
      </c>
      <c r="G26" s="22">
        <f>SUM(G8:G11)</f>
        <v>0</v>
      </c>
      <c r="H26" s="22"/>
      <c r="I26" s="22">
        <f>SUM(I8:I11)</f>
        <v>0</v>
      </c>
      <c r="J26" s="20">
        <f>G26-E26</f>
        <v>0</v>
      </c>
      <c r="K26" s="20">
        <f>I26-F26</f>
        <v>0</v>
      </c>
      <c r="L26" s="20" t="str">
        <f t="shared" si="0"/>
        <v/>
      </c>
      <c r="M26" s="20" t="str">
        <f t="shared" si="0"/>
        <v/>
      </c>
    </row>
    <row r="27" spans="1:13" s="161" customFormat="1" ht="15.75" customHeight="1">
      <c r="A27" s="1132" t="s">
        <v>558</v>
      </c>
      <c r="B27" s="1133"/>
      <c r="C27" s="158"/>
      <c r="D27" s="260"/>
      <c r="E27" s="250"/>
      <c r="F27" s="158">
        <f>'4-5-1投资性房地产'!Y26+'4-5-3投资性房地产'!N26</f>
        <v>0</v>
      </c>
      <c r="G27" s="158"/>
      <c r="H27" s="252"/>
      <c r="I27" s="158">
        <f>'4-5-1投资性房地产'!AB26+'4-5-3投资性房地产'!O26</f>
        <v>0</v>
      </c>
      <c r="J27" s="158"/>
      <c r="K27" s="158">
        <f>I27-F27</f>
        <v>0</v>
      </c>
      <c r="L27" s="158" t="str">
        <f t="shared" si="0"/>
        <v/>
      </c>
      <c r="M27" s="158" t="str">
        <f t="shared" si="0"/>
        <v/>
      </c>
    </row>
    <row r="28" spans="1:13" ht="15.75" customHeight="1">
      <c r="A28" s="1112" t="s">
        <v>413</v>
      </c>
      <c r="B28" s="1113"/>
      <c r="C28" s="20">
        <f>C26-C27</f>
        <v>0</v>
      </c>
      <c r="D28" s="19">
        <f>D26-D27</f>
        <v>0</v>
      </c>
      <c r="E28" s="22">
        <f>E26-E27</f>
        <v>0</v>
      </c>
      <c r="F28" s="20">
        <f>F26-F27</f>
        <v>0</v>
      </c>
      <c r="G28" s="20">
        <f>G26-G27</f>
        <v>0</v>
      </c>
      <c r="H28" s="211"/>
      <c r="I28" s="20">
        <f>I26-I27</f>
        <v>0</v>
      </c>
      <c r="J28" s="20">
        <f>J26-J27</f>
        <v>0</v>
      </c>
      <c r="K28" s="20">
        <f>K26-K27</f>
        <v>0</v>
      </c>
      <c r="L28" s="20" t="str">
        <f t="shared" si="0"/>
        <v/>
      </c>
      <c r="M28" s="20" t="str">
        <f t="shared" si="0"/>
        <v/>
      </c>
    </row>
    <row r="29" spans="1:13" ht="15.75" customHeight="1">
      <c r="A29" s="24" t="str">
        <f>封面!D11&amp;封面!F11</f>
        <v>资产清查单位填报人：赵翠</v>
      </c>
      <c r="B29" s="24"/>
    </row>
    <row r="30" spans="1:13" ht="15.75" customHeight="1">
      <c r="A30" s="24" t="str">
        <f>CONCATENATE(封面!D13,封面!F13,封面!G13,封面!H13,封面!I13,封面!J13,封面!K13)</f>
        <v>填表日期：2025年9月23日</v>
      </c>
      <c r="B30" s="24"/>
    </row>
  </sheetData>
  <sheetProtection formatCells="0" formatColumns="0" formatRows="0" insertColumns="0" insertRows="0" deleteColumns="0" deleteRows="0" sort="0" autoFilter="0" pivotTables="0"/>
  <mergeCells count="12">
    <mergeCell ref="A26:B26"/>
    <mergeCell ref="A27:B27"/>
    <mergeCell ref="A28:B28"/>
    <mergeCell ref="A6:A7"/>
    <mergeCell ref="B6:B7"/>
    <mergeCell ref="A2:M2"/>
    <mergeCell ref="A3:M3"/>
    <mergeCell ref="C6:D6"/>
    <mergeCell ref="E6:F6"/>
    <mergeCell ref="G6:I6"/>
    <mergeCell ref="J6:K6"/>
    <mergeCell ref="L6:M6"/>
  </mergeCells>
  <phoneticPr fontId="14" type="noConversion"/>
  <hyperlinks>
    <hyperlink ref="A1" location="索引目录!D34" display="返回索引页"/>
    <hyperlink ref="B1" location="'4-非流动资产汇总'!B11" display="返回"/>
  </hyperlinks>
  <printOptions horizontalCentered="1"/>
  <pageMargins left="0.35" right="0.3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33"/>
  <sheetViews>
    <sheetView workbookViewId="0">
      <selection activeCell="Z28" sqref="Z28"/>
    </sheetView>
  </sheetViews>
  <sheetFormatPr defaultColWidth="9" defaultRowHeight="13" outlineLevelCol="1"/>
  <cols>
    <col min="1" max="1" width="5.5" style="43" customWidth="1"/>
    <col min="2" max="2" width="7.25" style="43" customWidth="1"/>
    <col min="3" max="4" width="9.08203125" style="43" customWidth="1"/>
    <col min="5" max="6" width="9.08203125" style="43" hidden="1" customWidth="1" outlineLevel="1"/>
    <col min="7" max="7" width="7.33203125" style="43" customWidth="1" collapsed="1"/>
    <col min="8" max="17" width="10.83203125" style="43" hidden="1" customWidth="1" outlineLevel="1"/>
    <col min="18" max="18" width="5.33203125" style="43" customWidth="1" collapsed="1"/>
    <col min="19" max="19" width="6.33203125" style="43" customWidth="1"/>
    <col min="20" max="20" width="4.5" style="43" customWidth="1"/>
    <col min="21" max="21" width="7.75" style="43" customWidth="1"/>
    <col min="22" max="23" width="7.25" style="43" hidden="1" customWidth="1" outlineLevel="1"/>
    <col min="24" max="24" width="7.25" style="43" customWidth="1" collapsed="1"/>
    <col min="25" max="25" width="8.5" style="43" customWidth="1"/>
    <col min="26" max="26" width="8" style="43" customWidth="1"/>
    <col min="27" max="27" width="6.5" style="43" customWidth="1"/>
    <col min="28" max="29" width="7" style="43" customWidth="1"/>
    <col min="30" max="30" width="7.83203125" style="43" customWidth="1"/>
    <col min="31" max="31" width="7.75" style="43" bestFit="1" customWidth="1"/>
    <col min="32" max="32" width="7.25" style="43" customWidth="1"/>
    <col min="33" max="33" width="5.75" style="43" customWidth="1" outlineLevel="1"/>
    <col min="34" max="34" width="9" style="43" outlineLevel="1"/>
    <col min="35" max="16384" width="9" style="43"/>
  </cols>
  <sheetData>
    <row r="1" spans="1:34">
      <c r="A1" s="244" t="s">
        <v>0</v>
      </c>
      <c r="B1" s="244" t="s">
        <v>303</v>
      </c>
    </row>
    <row r="2" spans="1:34" s="41" customFormat="1" ht="30" customHeight="1">
      <c r="A2" s="1083" t="s">
        <v>993</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row>
    <row r="3" spans="1:34" s="41" customFormat="1" ht="30" customHeight="1">
      <c r="A3" s="1198" t="s">
        <v>559</v>
      </c>
      <c r="B3" s="1198"/>
      <c r="C3" s="1198"/>
      <c r="D3" s="1198"/>
      <c r="E3" s="1198"/>
      <c r="F3" s="1198"/>
      <c r="G3" s="1198"/>
      <c r="H3" s="1198"/>
      <c r="I3" s="1198"/>
      <c r="J3" s="1198"/>
      <c r="K3" s="1198"/>
      <c r="L3" s="1198"/>
      <c r="M3" s="1198"/>
      <c r="N3" s="1198"/>
      <c r="O3" s="1198"/>
      <c r="P3" s="1198"/>
      <c r="Q3" s="1198"/>
      <c r="R3" s="1198"/>
      <c r="S3" s="1198"/>
      <c r="T3" s="1198"/>
      <c r="U3" s="1198"/>
      <c r="V3" s="1198"/>
      <c r="W3" s="1198"/>
      <c r="X3" s="1198"/>
      <c r="Y3" s="1198"/>
      <c r="Z3" s="1198"/>
      <c r="AA3" s="1198"/>
      <c r="AB3" s="1198"/>
      <c r="AC3" s="1198"/>
      <c r="AD3" s="1198"/>
      <c r="AE3" s="1198"/>
      <c r="AF3" s="1198"/>
      <c r="AG3" s="1198"/>
    </row>
    <row r="4" spans="1:34" ht="14.15" customHeight="1">
      <c r="A4" s="1091" t="str">
        <f>CONCATENATE(封面!D9,封面!F9,封面!G9,封面!H9,封面!I9,封面!J9,封面!K9)</f>
        <v>清查基准日：2025年8月31日</v>
      </c>
      <c r="B4" s="1085"/>
      <c r="C4" s="1085"/>
      <c r="D4" s="1085"/>
      <c r="E4" s="1085"/>
      <c r="F4" s="1085"/>
      <c r="G4" s="1085"/>
      <c r="H4" s="1085"/>
      <c r="I4" s="1085"/>
      <c r="J4" s="1085"/>
      <c r="K4" s="1085"/>
      <c r="L4" s="1085"/>
      <c r="M4" s="1085"/>
      <c r="N4" s="1085"/>
      <c r="O4" s="1085"/>
      <c r="P4" s="1085"/>
      <c r="Q4" s="1085"/>
      <c r="R4" s="1085"/>
      <c r="S4" s="1085"/>
      <c r="T4" s="1085"/>
      <c r="U4" s="1085"/>
      <c r="V4" s="1085"/>
      <c r="W4" s="1085"/>
      <c r="X4" s="1085"/>
      <c r="Y4" s="1085"/>
      <c r="Z4" s="1085"/>
      <c r="AA4" s="1085"/>
      <c r="AB4" s="1085"/>
      <c r="AC4" s="1085"/>
      <c r="AD4" s="1085"/>
      <c r="AE4" s="1085"/>
      <c r="AF4" s="1085"/>
      <c r="AG4" s="1085"/>
    </row>
    <row r="5" spans="1:34" ht="14.15" customHeight="1">
      <c r="T5" s="47"/>
      <c r="U5" s="47"/>
      <c r="V5" s="47"/>
      <c r="W5" s="47"/>
      <c r="X5" s="47"/>
      <c r="Y5" s="47"/>
      <c r="Z5" s="47"/>
      <c r="AA5" s="47"/>
      <c r="AB5" s="47"/>
      <c r="AC5" s="47"/>
      <c r="AD5" s="47"/>
      <c r="AE5" s="1199" t="s">
        <v>560</v>
      </c>
      <c r="AF5" s="1199"/>
      <c r="AG5" s="150"/>
    </row>
    <row r="6" spans="1:34" ht="15.75" customHeight="1">
      <c r="A6" s="1200" t="s">
        <v>561</v>
      </c>
      <c r="B6" s="1200"/>
      <c r="C6" s="1200"/>
      <c r="D6" s="1200"/>
      <c r="E6" s="1200"/>
      <c r="F6" s="1200"/>
      <c r="G6" s="1200"/>
      <c r="H6" s="1200"/>
      <c r="I6" s="1200"/>
      <c r="J6" s="1200"/>
      <c r="K6" s="1200"/>
      <c r="L6" s="1200"/>
      <c r="M6" s="1200"/>
      <c r="N6" s="1200"/>
      <c r="O6" s="1200"/>
      <c r="P6" s="1200"/>
      <c r="Q6" s="1200"/>
      <c r="R6" s="1200"/>
      <c r="S6" s="1200"/>
      <c r="AE6" s="1201" t="s">
        <v>203</v>
      </c>
      <c r="AF6" s="1201"/>
      <c r="AG6" s="150"/>
    </row>
    <row r="7" spans="1:34" s="110" customFormat="1" ht="15.75" customHeight="1">
      <c r="A7" s="1176" t="s">
        <v>205</v>
      </c>
      <c r="B7" s="1176" t="s">
        <v>562</v>
      </c>
      <c r="C7" s="1176" t="s">
        <v>563</v>
      </c>
      <c r="D7" s="1167" t="s">
        <v>564</v>
      </c>
      <c r="E7" s="1174" t="s">
        <v>565</v>
      </c>
      <c r="F7" s="1167" t="s">
        <v>566</v>
      </c>
      <c r="G7" s="1176" t="s">
        <v>567</v>
      </c>
      <c r="H7" s="1174" t="s">
        <v>568</v>
      </c>
      <c r="I7" s="1174" t="s">
        <v>569</v>
      </c>
      <c r="J7" s="1167" t="s">
        <v>570</v>
      </c>
      <c r="K7" s="1187" t="s">
        <v>571</v>
      </c>
      <c r="L7" s="1191" t="s">
        <v>572</v>
      </c>
      <c r="M7" s="1174" t="s">
        <v>573</v>
      </c>
      <c r="N7" s="1174" t="s">
        <v>574</v>
      </c>
      <c r="O7" s="1174" t="s">
        <v>575</v>
      </c>
      <c r="P7" s="1174" t="s">
        <v>576</v>
      </c>
      <c r="Q7" s="1174" t="s">
        <v>577</v>
      </c>
      <c r="R7" s="1174" t="s">
        <v>578</v>
      </c>
      <c r="S7" s="1179" t="s">
        <v>459</v>
      </c>
      <c r="T7" s="1179" t="s">
        <v>579</v>
      </c>
      <c r="U7" s="1174" t="s">
        <v>580</v>
      </c>
      <c r="V7" s="1176" t="s">
        <v>274</v>
      </c>
      <c r="W7" s="1183"/>
      <c r="X7" s="1176" t="s">
        <v>275</v>
      </c>
      <c r="Y7" s="1175"/>
      <c r="Z7" s="1176" t="s">
        <v>276</v>
      </c>
      <c r="AA7" s="1175"/>
      <c r="AB7" s="1175"/>
      <c r="AC7" s="1184" t="s">
        <v>277</v>
      </c>
      <c r="AD7" s="1174" t="s">
        <v>305</v>
      </c>
      <c r="AE7" s="1167" t="s">
        <v>581</v>
      </c>
      <c r="AF7" s="1174" t="s">
        <v>208</v>
      </c>
      <c r="AG7" s="1174" t="s">
        <v>582</v>
      </c>
      <c r="AH7" s="1176" t="s">
        <v>583</v>
      </c>
    </row>
    <row r="8" spans="1:34" s="110" customFormat="1" ht="36.75" customHeight="1">
      <c r="A8" s="1175"/>
      <c r="B8" s="1175"/>
      <c r="C8" s="1175"/>
      <c r="D8" s="1168"/>
      <c r="E8" s="1175"/>
      <c r="F8" s="1168"/>
      <c r="G8" s="1175"/>
      <c r="H8" s="1175"/>
      <c r="I8" s="1175"/>
      <c r="J8" s="1168"/>
      <c r="K8" s="1188"/>
      <c r="L8" s="1192"/>
      <c r="M8" s="1175"/>
      <c r="N8" s="1175"/>
      <c r="O8" s="1175"/>
      <c r="P8" s="1175"/>
      <c r="Q8" s="1175"/>
      <c r="R8" s="1175"/>
      <c r="S8" s="1180"/>
      <c r="T8" s="1180"/>
      <c r="U8" s="1175"/>
      <c r="V8" s="112" t="s">
        <v>556</v>
      </c>
      <c r="W8" s="113" t="s">
        <v>557</v>
      </c>
      <c r="X8" s="117" t="s">
        <v>556</v>
      </c>
      <c r="Y8" s="112" t="s">
        <v>557</v>
      </c>
      <c r="Z8" s="112" t="s">
        <v>556</v>
      </c>
      <c r="AA8" s="112" t="s">
        <v>504</v>
      </c>
      <c r="AB8" s="112" t="s">
        <v>557</v>
      </c>
      <c r="AC8" s="1185"/>
      <c r="AD8" s="1175"/>
      <c r="AE8" s="1186"/>
      <c r="AF8" s="1175"/>
      <c r="AG8" s="1175"/>
      <c r="AH8" s="1175"/>
    </row>
    <row r="9" spans="1:34" ht="15.75" customHeight="1">
      <c r="A9" s="59"/>
      <c r="B9" s="115"/>
      <c r="C9" s="115"/>
      <c r="D9" s="115"/>
      <c r="E9" s="115"/>
      <c r="F9" s="115"/>
      <c r="G9" s="115"/>
      <c r="H9" s="115"/>
      <c r="I9" s="115"/>
      <c r="J9" s="115"/>
      <c r="K9" s="115"/>
      <c r="L9" s="115"/>
      <c r="M9" s="115"/>
      <c r="N9" s="115"/>
      <c r="O9" s="115"/>
      <c r="P9" s="115"/>
      <c r="Q9" s="115"/>
      <c r="R9" s="59"/>
      <c r="S9" s="116"/>
      <c r="T9" s="116"/>
      <c r="U9" s="251"/>
      <c r="V9" s="57" t="s">
        <v>584</v>
      </c>
      <c r="W9" s="56"/>
      <c r="X9" s="56"/>
      <c r="Y9" s="56"/>
      <c r="Z9" s="57"/>
      <c r="AA9" s="57"/>
      <c r="AB9" s="176"/>
      <c r="AC9" s="176"/>
      <c r="AD9" s="20" t="str">
        <f>IF(Y9=0,"",(AB9-Y9)/Y9*100)</f>
        <v/>
      </c>
      <c r="AE9" s="20"/>
      <c r="AF9" s="57"/>
      <c r="AG9" s="115"/>
      <c r="AH9" s="61"/>
    </row>
    <row r="10" spans="1:34" ht="15.75" customHeight="1">
      <c r="A10" s="59"/>
      <c r="B10" s="115"/>
      <c r="C10" s="115"/>
      <c r="D10" s="115"/>
      <c r="E10" s="115"/>
      <c r="F10" s="115"/>
      <c r="G10" s="115"/>
      <c r="H10" s="115"/>
      <c r="I10" s="115"/>
      <c r="J10" s="115"/>
      <c r="K10" s="115"/>
      <c r="L10" s="115"/>
      <c r="M10" s="115"/>
      <c r="N10" s="115"/>
      <c r="O10" s="115"/>
      <c r="P10" s="115"/>
      <c r="Q10" s="115"/>
      <c r="R10" s="59"/>
      <c r="S10" s="116"/>
      <c r="T10" s="116"/>
      <c r="U10" s="251"/>
      <c r="V10" s="57" t="s">
        <v>584</v>
      </c>
      <c r="W10" s="56"/>
      <c r="X10" s="56"/>
      <c r="Y10" s="56"/>
      <c r="Z10" s="57"/>
      <c r="AA10" s="57"/>
      <c r="AB10" s="176"/>
      <c r="AC10" s="176"/>
      <c r="AD10" s="20" t="str">
        <f t="shared" ref="AD10:AD27" si="0">IF(Y10=0,"",(AB10-Y10)/Y10*100)</f>
        <v/>
      </c>
      <c r="AE10" s="57" t="s">
        <v>584</v>
      </c>
      <c r="AF10" s="57"/>
      <c r="AG10" s="115"/>
      <c r="AH10" s="61"/>
    </row>
    <row r="11" spans="1:34" ht="15.75" customHeight="1">
      <c r="A11" s="59"/>
      <c r="B11" s="115"/>
      <c r="C11" s="115"/>
      <c r="D11" s="115"/>
      <c r="E11" s="115"/>
      <c r="F11" s="115"/>
      <c r="G11" s="115"/>
      <c r="H11" s="115"/>
      <c r="I11" s="115"/>
      <c r="J11" s="115"/>
      <c r="K11" s="115"/>
      <c r="L11" s="115"/>
      <c r="M11" s="115"/>
      <c r="N11" s="115"/>
      <c r="O11" s="115"/>
      <c r="P11" s="115"/>
      <c r="Q11" s="115"/>
      <c r="R11" s="59"/>
      <c r="S11" s="116"/>
      <c r="T11" s="116"/>
      <c r="U11" s="251"/>
      <c r="V11" s="57"/>
      <c r="W11" s="56"/>
      <c r="X11" s="56"/>
      <c r="Y11" s="56"/>
      <c r="Z11" s="57"/>
      <c r="AA11" s="57"/>
      <c r="AB11" s="176"/>
      <c r="AC11" s="176"/>
      <c r="AD11" s="20" t="str">
        <f t="shared" si="0"/>
        <v/>
      </c>
      <c r="AE11" s="57"/>
      <c r="AF11" s="57"/>
      <c r="AG11" s="115"/>
      <c r="AH11" s="61"/>
    </row>
    <row r="12" spans="1:34" ht="15.75" customHeight="1">
      <c r="A12" s="59"/>
      <c r="B12" s="115"/>
      <c r="C12" s="115"/>
      <c r="D12" s="115"/>
      <c r="E12" s="115"/>
      <c r="F12" s="115"/>
      <c r="G12" s="115"/>
      <c r="H12" s="115"/>
      <c r="I12" s="115"/>
      <c r="J12" s="115"/>
      <c r="K12" s="115"/>
      <c r="L12" s="115"/>
      <c r="M12" s="115"/>
      <c r="N12" s="115"/>
      <c r="O12" s="115"/>
      <c r="P12" s="115"/>
      <c r="Q12" s="115"/>
      <c r="R12" s="59"/>
      <c r="S12" s="116"/>
      <c r="T12" s="116"/>
      <c r="U12" s="251"/>
      <c r="V12" s="57"/>
      <c r="W12" s="56"/>
      <c r="X12" s="56"/>
      <c r="Y12" s="56"/>
      <c r="Z12" s="57"/>
      <c r="AA12" s="57"/>
      <c r="AB12" s="176"/>
      <c r="AC12" s="176"/>
      <c r="AD12" s="20" t="str">
        <f t="shared" si="0"/>
        <v/>
      </c>
      <c r="AE12" s="57"/>
      <c r="AF12" s="57"/>
      <c r="AG12" s="115"/>
      <c r="AH12" s="61"/>
    </row>
    <row r="13" spans="1:34" ht="15.75" customHeight="1">
      <c r="A13" s="59"/>
      <c r="B13" s="115"/>
      <c r="C13" s="115"/>
      <c r="D13" s="115"/>
      <c r="E13" s="115"/>
      <c r="F13" s="115"/>
      <c r="G13" s="115"/>
      <c r="H13" s="115"/>
      <c r="I13" s="115"/>
      <c r="J13" s="115"/>
      <c r="K13" s="115"/>
      <c r="L13" s="115"/>
      <c r="M13" s="115"/>
      <c r="N13" s="115"/>
      <c r="O13" s="115"/>
      <c r="P13" s="115"/>
      <c r="Q13" s="115"/>
      <c r="R13" s="59"/>
      <c r="S13" s="116"/>
      <c r="T13" s="116"/>
      <c r="U13" s="251"/>
      <c r="V13" s="57"/>
      <c r="W13" s="56"/>
      <c r="X13" s="56"/>
      <c r="Y13" s="56"/>
      <c r="Z13" s="57"/>
      <c r="AA13" s="57"/>
      <c r="AB13" s="176"/>
      <c r="AC13" s="176"/>
      <c r="AD13" s="20" t="str">
        <f t="shared" si="0"/>
        <v/>
      </c>
      <c r="AE13" s="57"/>
      <c r="AF13" s="57"/>
      <c r="AG13" s="115"/>
      <c r="AH13" s="61"/>
    </row>
    <row r="14" spans="1:34" ht="15.75" customHeight="1">
      <c r="A14" s="59"/>
      <c r="B14" s="115"/>
      <c r="C14" s="115"/>
      <c r="D14" s="115"/>
      <c r="E14" s="115"/>
      <c r="F14" s="115"/>
      <c r="G14" s="115"/>
      <c r="H14" s="115"/>
      <c r="I14" s="115"/>
      <c r="J14" s="115"/>
      <c r="K14" s="115"/>
      <c r="L14" s="115"/>
      <c r="M14" s="115"/>
      <c r="N14" s="115"/>
      <c r="O14" s="115"/>
      <c r="P14" s="115"/>
      <c r="Q14" s="115"/>
      <c r="R14" s="59"/>
      <c r="S14" s="116"/>
      <c r="T14" s="116"/>
      <c r="U14" s="251"/>
      <c r="V14" s="57"/>
      <c r="W14" s="56"/>
      <c r="X14" s="56"/>
      <c r="Y14" s="56"/>
      <c r="Z14" s="57"/>
      <c r="AA14" s="57"/>
      <c r="AB14" s="176"/>
      <c r="AC14" s="176"/>
      <c r="AD14" s="20" t="str">
        <f t="shared" si="0"/>
        <v/>
      </c>
      <c r="AE14" s="57"/>
      <c r="AF14" s="57"/>
      <c r="AG14" s="115"/>
      <c r="AH14" s="61"/>
    </row>
    <row r="15" spans="1:34" ht="15.75" customHeight="1">
      <c r="A15" s="59"/>
      <c r="B15" s="115"/>
      <c r="C15" s="115"/>
      <c r="D15" s="115"/>
      <c r="E15" s="115"/>
      <c r="F15" s="115"/>
      <c r="G15" s="115"/>
      <c r="H15" s="115"/>
      <c r="I15" s="115"/>
      <c r="J15" s="115"/>
      <c r="K15" s="115"/>
      <c r="L15" s="115"/>
      <c r="M15" s="115"/>
      <c r="N15" s="115"/>
      <c r="O15" s="115"/>
      <c r="P15" s="115"/>
      <c r="Q15" s="115"/>
      <c r="R15" s="59"/>
      <c r="S15" s="116"/>
      <c r="T15" s="116"/>
      <c r="U15" s="251"/>
      <c r="V15" s="57"/>
      <c r="W15" s="56"/>
      <c r="X15" s="56"/>
      <c r="Y15" s="56"/>
      <c r="Z15" s="57"/>
      <c r="AA15" s="57"/>
      <c r="AB15" s="176"/>
      <c r="AC15" s="176"/>
      <c r="AD15" s="20" t="str">
        <f t="shared" si="0"/>
        <v/>
      </c>
      <c r="AE15" s="57"/>
      <c r="AF15" s="57"/>
      <c r="AG15" s="115"/>
      <c r="AH15" s="61"/>
    </row>
    <row r="16" spans="1:34" ht="15.75" customHeight="1">
      <c r="A16" s="59"/>
      <c r="B16" s="115"/>
      <c r="C16" s="115"/>
      <c r="D16" s="115"/>
      <c r="E16" s="115"/>
      <c r="F16" s="115"/>
      <c r="G16" s="115"/>
      <c r="H16" s="115"/>
      <c r="I16" s="115"/>
      <c r="J16" s="115"/>
      <c r="K16" s="115"/>
      <c r="L16" s="115"/>
      <c r="M16" s="115"/>
      <c r="N16" s="115"/>
      <c r="O16" s="115"/>
      <c r="P16" s="115"/>
      <c r="Q16" s="115"/>
      <c r="R16" s="59"/>
      <c r="S16" s="116"/>
      <c r="T16" s="116"/>
      <c r="U16" s="251"/>
      <c r="V16" s="57" t="s">
        <v>584</v>
      </c>
      <c r="W16" s="56"/>
      <c r="X16" s="56"/>
      <c r="Y16" s="56"/>
      <c r="Z16" s="57"/>
      <c r="AA16" s="57"/>
      <c r="AB16" s="176"/>
      <c r="AC16" s="176"/>
      <c r="AD16" s="20" t="str">
        <f t="shared" si="0"/>
        <v/>
      </c>
      <c r="AE16" s="57" t="s">
        <v>584</v>
      </c>
      <c r="AF16" s="57"/>
      <c r="AG16" s="115"/>
      <c r="AH16" s="61"/>
    </row>
    <row r="17" spans="1:34" ht="15.75" customHeight="1">
      <c r="A17" s="59"/>
      <c r="B17" s="115"/>
      <c r="C17" s="115"/>
      <c r="D17" s="115"/>
      <c r="E17" s="115"/>
      <c r="F17" s="115"/>
      <c r="G17" s="115"/>
      <c r="H17" s="115"/>
      <c r="I17" s="115"/>
      <c r="J17" s="115"/>
      <c r="K17" s="115"/>
      <c r="L17" s="115"/>
      <c r="M17" s="115"/>
      <c r="N17" s="115"/>
      <c r="O17" s="115"/>
      <c r="P17" s="115"/>
      <c r="Q17" s="115"/>
      <c r="R17" s="59"/>
      <c r="S17" s="116"/>
      <c r="T17" s="116"/>
      <c r="U17" s="251"/>
      <c r="V17" s="57" t="s">
        <v>584</v>
      </c>
      <c r="W17" s="56"/>
      <c r="X17" s="56"/>
      <c r="Y17" s="56"/>
      <c r="Z17" s="57"/>
      <c r="AA17" s="57"/>
      <c r="AB17" s="176"/>
      <c r="AC17" s="176"/>
      <c r="AD17" s="20" t="str">
        <f t="shared" si="0"/>
        <v/>
      </c>
      <c r="AE17" s="57" t="s">
        <v>584</v>
      </c>
      <c r="AF17" s="57"/>
      <c r="AG17" s="115"/>
      <c r="AH17" s="61"/>
    </row>
    <row r="18" spans="1:34" ht="15.75" customHeight="1">
      <c r="A18" s="59"/>
      <c r="B18" s="115"/>
      <c r="C18" s="115"/>
      <c r="D18" s="115"/>
      <c r="E18" s="115"/>
      <c r="F18" s="115"/>
      <c r="G18" s="115"/>
      <c r="H18" s="115"/>
      <c r="I18" s="115"/>
      <c r="J18" s="115"/>
      <c r="K18" s="115"/>
      <c r="L18" s="115"/>
      <c r="M18" s="115"/>
      <c r="N18" s="115"/>
      <c r="O18" s="115"/>
      <c r="P18" s="115"/>
      <c r="Q18" s="115"/>
      <c r="R18" s="59"/>
      <c r="S18" s="116"/>
      <c r="T18" s="116"/>
      <c r="U18" s="251"/>
      <c r="V18" s="57" t="s">
        <v>584</v>
      </c>
      <c r="W18" s="56"/>
      <c r="X18" s="56"/>
      <c r="Y18" s="56"/>
      <c r="Z18" s="57"/>
      <c r="AA18" s="57"/>
      <c r="AB18" s="176"/>
      <c r="AC18" s="176"/>
      <c r="AD18" s="20" t="str">
        <f t="shared" si="0"/>
        <v/>
      </c>
      <c r="AE18" s="57" t="s">
        <v>584</v>
      </c>
      <c r="AF18" s="57"/>
      <c r="AG18" s="115"/>
      <c r="AH18" s="61"/>
    </row>
    <row r="19" spans="1:34" ht="15.75" customHeight="1">
      <c r="A19" s="59"/>
      <c r="B19" s="115"/>
      <c r="C19" s="115"/>
      <c r="D19" s="115"/>
      <c r="E19" s="115"/>
      <c r="F19" s="115"/>
      <c r="G19" s="115"/>
      <c r="H19" s="115"/>
      <c r="I19" s="115"/>
      <c r="J19" s="115"/>
      <c r="K19" s="115"/>
      <c r="L19" s="115"/>
      <c r="M19" s="115"/>
      <c r="N19" s="115"/>
      <c r="O19" s="115"/>
      <c r="P19" s="115"/>
      <c r="Q19" s="115"/>
      <c r="R19" s="59"/>
      <c r="S19" s="116"/>
      <c r="T19" s="116"/>
      <c r="U19" s="251"/>
      <c r="V19" s="57" t="s">
        <v>584</v>
      </c>
      <c r="W19" s="56"/>
      <c r="X19" s="56"/>
      <c r="Y19" s="56"/>
      <c r="Z19" s="57"/>
      <c r="AA19" s="57"/>
      <c r="AB19" s="176"/>
      <c r="AC19" s="176"/>
      <c r="AD19" s="20" t="str">
        <f t="shared" si="0"/>
        <v/>
      </c>
      <c r="AE19" s="57" t="s">
        <v>584</v>
      </c>
      <c r="AF19" s="57"/>
      <c r="AG19" s="115"/>
      <c r="AH19" s="61"/>
    </row>
    <row r="20" spans="1:34" ht="15.75" customHeight="1">
      <c r="A20" s="59"/>
      <c r="B20" s="115"/>
      <c r="C20" s="115"/>
      <c r="D20" s="115"/>
      <c r="E20" s="115"/>
      <c r="F20" s="115"/>
      <c r="G20" s="115"/>
      <c r="H20" s="115"/>
      <c r="I20" s="115"/>
      <c r="J20" s="115"/>
      <c r="K20" s="115"/>
      <c r="L20" s="115"/>
      <c r="M20" s="115"/>
      <c r="N20" s="115"/>
      <c r="O20" s="115"/>
      <c r="P20" s="115"/>
      <c r="Q20" s="115"/>
      <c r="R20" s="59"/>
      <c r="S20" s="116"/>
      <c r="T20" s="116"/>
      <c r="U20" s="251"/>
      <c r="V20" s="57" t="s">
        <v>584</v>
      </c>
      <c r="W20" s="56"/>
      <c r="X20" s="56"/>
      <c r="Y20" s="56"/>
      <c r="Z20" s="57"/>
      <c r="AA20" s="57"/>
      <c r="AB20" s="176"/>
      <c r="AC20" s="176"/>
      <c r="AD20" s="20" t="str">
        <f t="shared" si="0"/>
        <v/>
      </c>
      <c r="AE20" s="57" t="s">
        <v>584</v>
      </c>
      <c r="AF20" s="57"/>
      <c r="AG20" s="115"/>
      <c r="AH20" s="61"/>
    </row>
    <row r="21" spans="1:34" ht="15.75" customHeight="1">
      <c r="A21" s="59"/>
      <c r="B21" s="115"/>
      <c r="C21" s="115"/>
      <c r="D21" s="115"/>
      <c r="E21" s="115"/>
      <c r="F21" s="115"/>
      <c r="G21" s="115"/>
      <c r="H21" s="115"/>
      <c r="I21" s="115"/>
      <c r="J21" s="115"/>
      <c r="K21" s="115"/>
      <c r="L21" s="115"/>
      <c r="M21" s="115"/>
      <c r="N21" s="115"/>
      <c r="O21" s="115"/>
      <c r="P21" s="115"/>
      <c r="Q21" s="115"/>
      <c r="R21" s="59"/>
      <c r="S21" s="116"/>
      <c r="T21" s="116"/>
      <c r="U21" s="251"/>
      <c r="V21" s="57" t="s">
        <v>584</v>
      </c>
      <c r="W21" s="56"/>
      <c r="X21" s="56"/>
      <c r="Y21" s="56"/>
      <c r="Z21" s="57"/>
      <c r="AA21" s="57"/>
      <c r="AB21" s="176"/>
      <c r="AC21" s="176"/>
      <c r="AD21" s="20" t="str">
        <f t="shared" si="0"/>
        <v/>
      </c>
      <c r="AE21" s="57" t="s">
        <v>584</v>
      </c>
      <c r="AF21" s="57"/>
      <c r="AG21" s="115"/>
      <c r="AH21" s="61"/>
    </row>
    <row r="22" spans="1:34" ht="15.75" customHeight="1">
      <c r="A22" s="59"/>
      <c r="B22" s="115"/>
      <c r="C22" s="115"/>
      <c r="D22" s="115"/>
      <c r="E22" s="115"/>
      <c r="F22" s="115"/>
      <c r="G22" s="115"/>
      <c r="H22" s="115"/>
      <c r="I22" s="115"/>
      <c r="J22" s="115"/>
      <c r="K22" s="115"/>
      <c r="L22" s="115"/>
      <c r="M22" s="115"/>
      <c r="N22" s="115"/>
      <c r="O22" s="115"/>
      <c r="P22" s="115"/>
      <c r="Q22" s="115"/>
      <c r="R22" s="59"/>
      <c r="S22" s="116"/>
      <c r="T22" s="116"/>
      <c r="U22" s="251"/>
      <c r="V22" s="57" t="s">
        <v>584</v>
      </c>
      <c r="W22" s="56"/>
      <c r="X22" s="56"/>
      <c r="Y22" s="56"/>
      <c r="Z22" s="57"/>
      <c r="AA22" s="57"/>
      <c r="AB22" s="176"/>
      <c r="AC22" s="176"/>
      <c r="AD22" s="20" t="str">
        <f t="shared" si="0"/>
        <v/>
      </c>
      <c r="AE22" s="57" t="s">
        <v>584</v>
      </c>
      <c r="AF22" s="57"/>
      <c r="AG22" s="115"/>
      <c r="AH22" s="61"/>
    </row>
    <row r="23" spans="1:34" ht="15.75" customHeight="1">
      <c r="A23" s="59"/>
      <c r="B23" s="115"/>
      <c r="C23" s="115"/>
      <c r="D23" s="115"/>
      <c r="E23" s="115"/>
      <c r="F23" s="115"/>
      <c r="G23" s="115"/>
      <c r="H23" s="115"/>
      <c r="I23" s="115"/>
      <c r="J23" s="115"/>
      <c r="K23" s="115"/>
      <c r="L23" s="115"/>
      <c r="M23" s="115"/>
      <c r="N23" s="115"/>
      <c r="O23" s="115"/>
      <c r="P23" s="115"/>
      <c r="Q23" s="115"/>
      <c r="R23" s="59"/>
      <c r="S23" s="116"/>
      <c r="T23" s="116"/>
      <c r="U23" s="251"/>
      <c r="V23" s="57" t="s">
        <v>584</v>
      </c>
      <c r="W23" s="56"/>
      <c r="X23" s="56"/>
      <c r="Y23" s="56"/>
      <c r="Z23" s="57"/>
      <c r="AA23" s="57"/>
      <c r="AB23" s="176"/>
      <c r="AC23" s="176"/>
      <c r="AD23" s="20" t="str">
        <f t="shared" si="0"/>
        <v/>
      </c>
      <c r="AE23" s="57" t="s">
        <v>584</v>
      </c>
      <c r="AF23" s="57"/>
      <c r="AG23" s="115"/>
      <c r="AH23" s="61"/>
    </row>
    <row r="24" spans="1:34" ht="15.75" customHeight="1">
      <c r="A24" s="59"/>
      <c r="B24" s="115"/>
      <c r="C24" s="115"/>
      <c r="D24" s="115"/>
      <c r="E24" s="115"/>
      <c r="F24" s="115"/>
      <c r="G24" s="115"/>
      <c r="H24" s="115"/>
      <c r="I24" s="115"/>
      <c r="J24" s="115"/>
      <c r="K24" s="115"/>
      <c r="L24" s="115"/>
      <c r="M24" s="115"/>
      <c r="N24" s="115"/>
      <c r="O24" s="115"/>
      <c r="P24" s="115"/>
      <c r="Q24" s="115"/>
      <c r="R24" s="59"/>
      <c r="S24" s="116"/>
      <c r="T24" s="116"/>
      <c r="U24" s="251"/>
      <c r="V24" s="57"/>
      <c r="W24" s="56"/>
      <c r="X24" s="56"/>
      <c r="Y24" s="56"/>
      <c r="Z24" s="57"/>
      <c r="AA24" s="57"/>
      <c r="AB24" s="176"/>
      <c r="AC24" s="176"/>
      <c r="AD24" s="20" t="str">
        <f t="shared" si="0"/>
        <v/>
      </c>
      <c r="AE24" s="57" t="s">
        <v>584</v>
      </c>
      <c r="AF24" s="57"/>
      <c r="AG24" s="115"/>
      <c r="AH24" s="61"/>
    </row>
    <row r="25" spans="1:34" s="161" customFormat="1" ht="15.75" customHeight="1">
      <c r="A25" s="1132" t="s">
        <v>413</v>
      </c>
      <c r="B25" s="1193"/>
      <c r="C25" s="1194"/>
      <c r="D25" s="248"/>
      <c r="E25" s="248"/>
      <c r="F25" s="248"/>
      <c r="G25" s="248"/>
      <c r="H25" s="248"/>
      <c r="I25" s="248"/>
      <c r="J25" s="248"/>
      <c r="K25" s="248"/>
      <c r="L25" s="248"/>
      <c r="M25" s="248"/>
      <c r="N25" s="248"/>
      <c r="O25" s="248"/>
      <c r="P25" s="248"/>
      <c r="Q25" s="248"/>
      <c r="R25" s="152"/>
      <c r="S25" s="153"/>
      <c r="T25" s="153"/>
      <c r="U25" s="249"/>
      <c r="V25" s="158">
        <f>SUM(V9:V24)</f>
        <v>0</v>
      </c>
      <c r="W25" s="158">
        <f t="shared" ref="W25:AB25" si="1">SUM(W9:W24)</f>
        <v>0</v>
      </c>
      <c r="X25" s="158">
        <f t="shared" si="1"/>
        <v>0</v>
      </c>
      <c r="Y25" s="158">
        <f t="shared" si="1"/>
        <v>0</v>
      </c>
      <c r="Z25" s="158">
        <f t="shared" si="1"/>
        <v>0</v>
      </c>
      <c r="AA25" s="158"/>
      <c r="AB25" s="158">
        <f t="shared" si="1"/>
        <v>0</v>
      </c>
      <c r="AC25" s="158">
        <f>AB25-Y25</f>
        <v>0</v>
      </c>
      <c r="AD25" s="158" t="str">
        <f t="shared" si="0"/>
        <v/>
      </c>
      <c r="AE25" s="158" t="s">
        <v>584</v>
      </c>
      <c r="AF25" s="158"/>
      <c r="AG25" s="234"/>
      <c r="AH25" s="159"/>
    </row>
    <row r="26" spans="1:34" ht="15.75" customHeight="1">
      <c r="A26" s="1094" t="s">
        <v>558</v>
      </c>
      <c r="B26" s="1195"/>
      <c r="C26" s="1095"/>
      <c r="D26" s="117"/>
      <c r="E26" s="117"/>
      <c r="F26" s="117"/>
      <c r="G26" s="117"/>
      <c r="H26" s="117"/>
      <c r="I26" s="117"/>
      <c r="J26" s="117"/>
      <c r="K26" s="117"/>
      <c r="L26" s="117"/>
      <c r="M26" s="117"/>
      <c r="N26" s="117"/>
      <c r="O26" s="117"/>
      <c r="P26" s="117"/>
      <c r="Q26" s="117"/>
      <c r="R26" s="59"/>
      <c r="S26" s="116"/>
      <c r="T26" s="116"/>
      <c r="U26" s="251"/>
      <c r="V26" s="57"/>
      <c r="W26" s="56"/>
      <c r="X26" s="56"/>
      <c r="Y26" s="250"/>
      <c r="Z26" s="57"/>
      <c r="AA26" s="57"/>
      <c r="AB26" s="252"/>
      <c r="AC26" s="57">
        <f>AB26-Y26</f>
        <v>0</v>
      </c>
      <c r="AD26" s="20" t="str">
        <f t="shared" si="0"/>
        <v/>
      </c>
      <c r="AE26" s="57" t="s">
        <v>584</v>
      </c>
      <c r="AF26" s="57"/>
      <c r="AG26" s="115"/>
      <c r="AH26" s="61"/>
    </row>
    <row r="27" spans="1:34" ht="15.75" customHeight="1">
      <c r="A27" s="1094" t="s">
        <v>585</v>
      </c>
      <c r="B27" s="1195"/>
      <c r="C27" s="1095"/>
      <c r="D27" s="117"/>
      <c r="E27" s="117"/>
      <c r="F27" s="117"/>
      <c r="G27" s="117"/>
      <c r="H27" s="117"/>
      <c r="I27" s="117"/>
      <c r="J27" s="117"/>
      <c r="K27" s="117"/>
      <c r="L27" s="117"/>
      <c r="M27" s="117"/>
      <c r="N27" s="117"/>
      <c r="O27" s="117"/>
      <c r="P27" s="117"/>
      <c r="Q27" s="117"/>
      <c r="R27" s="59"/>
      <c r="S27" s="116"/>
      <c r="T27" s="116"/>
      <c r="U27" s="61"/>
      <c r="V27" s="57">
        <f>V25-V26</f>
        <v>0</v>
      </c>
      <c r="W27" s="57">
        <f t="shared" ref="W27:AB27" si="2">W25-W26</f>
        <v>0</v>
      </c>
      <c r="X27" s="57">
        <f t="shared" si="2"/>
        <v>0</v>
      </c>
      <c r="Y27" s="57">
        <f t="shared" si="2"/>
        <v>0</v>
      </c>
      <c r="Z27" s="57">
        <f t="shared" si="2"/>
        <v>0</v>
      </c>
      <c r="AA27" s="57"/>
      <c r="AB27" s="57">
        <f t="shared" si="2"/>
        <v>0</v>
      </c>
      <c r="AC27" s="57">
        <f>AB27-Y27</f>
        <v>0</v>
      </c>
      <c r="AD27" s="20" t="str">
        <f t="shared" si="0"/>
        <v/>
      </c>
      <c r="AE27" s="57" t="s">
        <v>584</v>
      </c>
      <c r="AF27" s="57"/>
      <c r="AG27" s="115"/>
      <c r="AH27" s="61"/>
    </row>
    <row r="28" spans="1:34" ht="15.75" customHeight="1">
      <c r="A28" s="1197" t="str">
        <f>封面!D11&amp;封面!F11</f>
        <v>资产清查单位填报人：赵翠</v>
      </c>
      <c r="B28" s="1197"/>
      <c r="C28" s="1197"/>
      <c r="D28" s="1197"/>
      <c r="E28" s="1197"/>
      <c r="F28" s="1197"/>
      <c r="G28" s="1197"/>
      <c r="H28" s="245"/>
      <c r="I28" s="245"/>
      <c r="J28" s="245"/>
      <c r="K28" s="245"/>
      <c r="L28" s="245"/>
      <c r="M28" s="245"/>
      <c r="N28" s="245"/>
      <c r="O28" s="245"/>
      <c r="P28" s="245"/>
      <c r="Q28" s="245"/>
      <c r="Y28" s="150"/>
      <c r="Z28" s="247"/>
      <c r="AA28" s="150"/>
      <c r="AB28" s="150"/>
      <c r="AC28" s="150"/>
      <c r="AD28" s="150"/>
      <c r="AE28" s="150"/>
      <c r="AF28" s="150"/>
      <c r="AG28" s="150"/>
    </row>
    <row r="29" spans="1:34" ht="15.75" customHeight="1">
      <c r="A29" s="156" t="str">
        <f>CONCATENATE(封面!D13,封面!F13,封面!G13,封面!H13,封面!I13,封面!J13,封面!K13)</f>
        <v>填表日期：2025年9月23日</v>
      </c>
    </row>
    <row r="31" spans="1:34" s="257" customFormat="1"/>
    <row r="32" spans="1:34" s="257" customFormat="1">
      <c r="A32" s="1196"/>
      <c r="B32" s="1196"/>
      <c r="C32" s="1196"/>
      <c r="D32" s="258"/>
      <c r="E32" s="1177"/>
      <c r="F32" s="1177"/>
      <c r="G32" s="1196"/>
      <c r="H32" s="1177"/>
      <c r="I32" s="1177"/>
      <c r="J32" s="1177"/>
      <c r="K32" s="1189"/>
      <c r="L32" s="1189"/>
      <c r="M32" s="1177"/>
      <c r="N32" s="1177"/>
      <c r="O32" s="1177"/>
      <c r="P32" s="1177"/>
      <c r="Q32" s="1177"/>
      <c r="R32" s="1177"/>
      <c r="S32" s="1181"/>
      <c r="T32" s="1181"/>
      <c r="U32" s="1177"/>
    </row>
    <row r="33" spans="1:21" s="257" customFormat="1">
      <c r="A33" s="1178"/>
      <c r="B33" s="1178"/>
      <c r="C33" s="1178"/>
      <c r="D33" s="259"/>
      <c r="E33" s="1178"/>
      <c r="F33" s="1177"/>
      <c r="G33" s="1178"/>
      <c r="H33" s="1178"/>
      <c r="I33" s="1178"/>
      <c r="J33" s="1177"/>
      <c r="K33" s="1190"/>
      <c r="L33" s="1189"/>
      <c r="M33" s="1178"/>
      <c r="N33" s="1178"/>
      <c r="O33" s="1178"/>
      <c r="P33" s="1178"/>
      <c r="Q33" s="1178"/>
      <c r="R33" s="1178"/>
      <c r="S33" s="1182"/>
      <c r="T33" s="1182"/>
      <c r="U33" s="1178"/>
    </row>
  </sheetData>
  <sheetProtection formatCells="0" formatColumns="0" formatRows="0" insertColumns="0" insertRows="0" deleteColumns="0" deleteRows="0" sort="0" autoFilter="0" pivotTables="0"/>
  <mergeCells count="60">
    <mergeCell ref="F7:F8"/>
    <mergeCell ref="A2:AG2"/>
    <mergeCell ref="A3:AG3"/>
    <mergeCell ref="A4:AG4"/>
    <mergeCell ref="AE5:AF5"/>
    <mergeCell ref="A6:S6"/>
    <mergeCell ref="AE6:AF6"/>
    <mergeCell ref="E7:E8"/>
    <mergeCell ref="G7:G8"/>
    <mergeCell ref="H7:H8"/>
    <mergeCell ref="I7:I8"/>
    <mergeCell ref="A7:A8"/>
    <mergeCell ref="B7:B8"/>
    <mergeCell ref="C7:C8"/>
    <mergeCell ref="D7:D8"/>
    <mergeCell ref="AF7:AF8"/>
    <mergeCell ref="E32:E33"/>
    <mergeCell ref="A25:C25"/>
    <mergeCell ref="A26:C26"/>
    <mergeCell ref="A27:C27"/>
    <mergeCell ref="P32:P33"/>
    <mergeCell ref="F32:F33"/>
    <mergeCell ref="G32:G33"/>
    <mergeCell ref="H32:H33"/>
    <mergeCell ref="I32:I33"/>
    <mergeCell ref="A28:G28"/>
    <mergeCell ref="A32:A33"/>
    <mergeCell ref="B32:B33"/>
    <mergeCell ref="C32:C33"/>
    <mergeCell ref="Q7:Q8"/>
    <mergeCell ref="Q32:Q33"/>
    <mergeCell ref="J32:J33"/>
    <mergeCell ref="K7:K8"/>
    <mergeCell ref="K32:K33"/>
    <mergeCell ref="L7:L8"/>
    <mergeCell ref="L32:L33"/>
    <mergeCell ref="M7:M8"/>
    <mergeCell ref="M32:M33"/>
    <mergeCell ref="J7:J8"/>
    <mergeCell ref="N7:N8"/>
    <mergeCell ref="N32:N33"/>
    <mergeCell ref="O7:O8"/>
    <mergeCell ref="O32:O33"/>
    <mergeCell ref="P7:P8"/>
    <mergeCell ref="AG7:AG8"/>
    <mergeCell ref="AH7:AH8"/>
    <mergeCell ref="R32:R33"/>
    <mergeCell ref="S7:S8"/>
    <mergeCell ref="S32:S33"/>
    <mergeCell ref="T7:T8"/>
    <mergeCell ref="T32:T33"/>
    <mergeCell ref="U7:U8"/>
    <mergeCell ref="U32:U33"/>
    <mergeCell ref="V7:W7"/>
    <mergeCell ref="X7:Y7"/>
    <mergeCell ref="Z7:AB7"/>
    <mergeCell ref="R7:R8"/>
    <mergeCell ref="AC7:AC8"/>
    <mergeCell ref="AD7:AD8"/>
    <mergeCell ref="AE7:AE8"/>
  </mergeCells>
  <phoneticPr fontId="14" type="noConversion"/>
  <hyperlinks>
    <hyperlink ref="A1" location="索引目录!E34" display="返回索引页"/>
    <hyperlink ref="B1" location="'4-5投资性房地产汇总'!B7" display="返回"/>
  </hyperlinks>
  <printOptions horizontalCentered="1"/>
  <pageMargins left="0.55000000000000004" right="0.55000000000000004" top="0.9" bottom="0.83" header="1.22" footer="0.51"/>
  <pageSetup paperSize="9" orientation="landscape"/>
  <headerFooter alignWithMargins="0">
    <oddHeader>&amp;R&amp;"宋体,常规"&amp;10共&amp;"Times New Roman,常规"&amp;N&amp;"宋体,常规"页第&amp;"Times New Roman,常规"&amp;P&amp;"宋体,常规"页</oddHeader>
  </headerFooter>
  <legacy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29"/>
  <sheetViews>
    <sheetView workbookViewId="0">
      <selection activeCell="V28" sqref="V28"/>
    </sheetView>
  </sheetViews>
  <sheetFormatPr defaultColWidth="9" defaultRowHeight="13" outlineLevelCol="1"/>
  <cols>
    <col min="1" max="1" width="5" style="43" customWidth="1"/>
    <col min="2" max="2" width="10.25" style="43" customWidth="1"/>
    <col min="3" max="3" width="12.25" style="43" customWidth="1"/>
    <col min="4" max="4" width="10.33203125" style="43" customWidth="1"/>
    <col min="5" max="6" width="10.33203125" style="43" hidden="1" customWidth="1" outlineLevel="1"/>
    <col min="7" max="7" width="5.33203125" style="43" customWidth="1" collapsed="1"/>
    <col min="8" max="17" width="5.33203125" style="43" hidden="1" customWidth="1" outlineLevel="1"/>
    <col min="18" max="18" width="5.33203125" style="43" customWidth="1" collapsed="1"/>
    <col min="19" max="19" width="4.5" style="43" customWidth="1"/>
    <col min="20" max="20" width="6.83203125" style="43" customWidth="1"/>
    <col min="21" max="21" width="7.08203125" style="43" customWidth="1"/>
    <col min="22" max="22" width="7.58203125" style="43" customWidth="1"/>
    <col min="23" max="23" width="7.75" style="43" customWidth="1"/>
    <col min="24" max="24" width="7.75" style="43" hidden="1" customWidth="1" outlineLevel="1"/>
    <col min="25" max="25" width="8.5" style="43" customWidth="1" collapsed="1"/>
    <col min="26" max="27" width="8.5" style="43" customWidth="1"/>
    <col min="28" max="28" width="7.25" style="43" customWidth="1"/>
    <col min="29" max="29" width="7.5" style="43" customWidth="1"/>
    <col min="30" max="30" width="15.25" style="43" hidden="1" customWidth="1" outlineLevel="1"/>
    <col min="31" max="31" width="13.08203125" style="43" hidden="1" customWidth="1" outlineLevel="1"/>
    <col min="32" max="32" width="9" style="43" collapsed="1"/>
    <col min="33" max="16384" width="9" style="43"/>
  </cols>
  <sheetData>
    <row r="1" spans="1:31">
      <c r="A1" s="244" t="s">
        <v>0</v>
      </c>
      <c r="B1" s="244" t="s">
        <v>303</v>
      </c>
    </row>
    <row r="2" spans="1:31" s="41" customFormat="1" ht="30" customHeight="1">
      <c r="A2" s="1083" t="s">
        <v>993</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255"/>
    </row>
    <row r="3" spans="1:31" s="41" customFormat="1" ht="30" customHeight="1">
      <c r="A3" s="1198" t="s">
        <v>586</v>
      </c>
      <c r="B3" s="1198"/>
      <c r="C3" s="1198"/>
      <c r="D3" s="1198"/>
      <c r="E3" s="1198"/>
      <c r="F3" s="1198"/>
      <c r="G3" s="1198"/>
      <c r="H3" s="1198"/>
      <c r="I3" s="1198"/>
      <c r="J3" s="1198"/>
      <c r="K3" s="1198"/>
      <c r="L3" s="1198"/>
      <c r="M3" s="1198"/>
      <c r="N3" s="1198"/>
      <c r="O3" s="1198"/>
      <c r="P3" s="1198"/>
      <c r="Q3" s="1198"/>
      <c r="R3" s="1198"/>
      <c r="S3" s="1198"/>
      <c r="T3" s="1198"/>
      <c r="U3" s="1198"/>
      <c r="V3" s="1198"/>
      <c r="W3" s="1198"/>
      <c r="X3" s="1198"/>
      <c r="Y3" s="1198"/>
      <c r="Z3" s="1198"/>
      <c r="AA3" s="1198"/>
      <c r="AB3" s="1198"/>
      <c r="AC3" s="1198"/>
      <c r="AD3" s="255"/>
    </row>
    <row r="4" spans="1:31" ht="14.15" customHeight="1">
      <c r="A4" s="1091" t="str">
        <f>CONCATENATE(封面!D9,封面!F9,封面!G9,封面!H9,封面!I9,封面!J9,封面!K9)</f>
        <v>清查基准日：2025年8月31日</v>
      </c>
      <c r="B4" s="1085"/>
      <c r="C4" s="1085"/>
      <c r="D4" s="1085"/>
      <c r="E4" s="1085"/>
      <c r="F4" s="1085"/>
      <c r="G4" s="1085"/>
      <c r="H4" s="1085"/>
      <c r="I4" s="1085"/>
      <c r="J4" s="1085"/>
      <c r="K4" s="1085"/>
      <c r="L4" s="1085"/>
      <c r="M4" s="1085"/>
      <c r="N4" s="1085"/>
      <c r="O4" s="1085"/>
      <c r="P4" s="1085"/>
      <c r="Q4" s="1085"/>
      <c r="R4" s="1085"/>
      <c r="S4" s="1085"/>
      <c r="T4" s="1085"/>
      <c r="U4" s="1085"/>
      <c r="V4" s="1085"/>
      <c r="W4" s="1085"/>
      <c r="X4" s="1085"/>
      <c r="Y4" s="1085"/>
      <c r="Z4" s="1085"/>
      <c r="AA4" s="1085"/>
      <c r="AB4" s="1085"/>
      <c r="AC4" s="1085"/>
      <c r="AD4" s="66"/>
    </row>
    <row r="5" spans="1:31" ht="14.15" customHeight="1">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256" t="s">
        <v>560</v>
      </c>
      <c r="AD5" s="66"/>
    </row>
    <row r="6" spans="1:31" ht="15.75" customHeight="1">
      <c r="A6" s="1211" t="s">
        <v>561</v>
      </c>
      <c r="B6" s="1211"/>
      <c r="C6" s="1211"/>
      <c r="D6" s="1211"/>
      <c r="E6" s="1211"/>
      <c r="F6" s="1211"/>
      <c r="G6" s="1211"/>
      <c r="H6" s="1211"/>
      <c r="I6" s="1211"/>
      <c r="J6" s="1211"/>
      <c r="K6" s="1211"/>
      <c r="L6" s="1211"/>
      <c r="M6" s="1211"/>
      <c r="N6" s="1211"/>
      <c r="O6" s="1211"/>
      <c r="P6" s="1211"/>
      <c r="Q6" s="1211"/>
      <c r="R6" s="1211"/>
      <c r="S6" s="1211"/>
      <c r="AC6" s="120" t="s">
        <v>203</v>
      </c>
    </row>
    <row r="7" spans="1:31" s="110" customFormat="1" ht="15.75" customHeight="1">
      <c r="A7" s="1176" t="s">
        <v>205</v>
      </c>
      <c r="B7" s="1176" t="s">
        <v>562</v>
      </c>
      <c r="C7" s="1167" t="s">
        <v>587</v>
      </c>
      <c r="D7" s="1167" t="s">
        <v>564</v>
      </c>
      <c r="E7" s="1174" t="s">
        <v>565</v>
      </c>
      <c r="F7" s="1167" t="s">
        <v>566</v>
      </c>
      <c r="G7" s="1176" t="s">
        <v>567</v>
      </c>
      <c r="H7" s="1174" t="s">
        <v>568</v>
      </c>
      <c r="I7" s="1174" t="s">
        <v>569</v>
      </c>
      <c r="J7" s="1167" t="s">
        <v>570</v>
      </c>
      <c r="K7" s="1187" t="s">
        <v>571</v>
      </c>
      <c r="L7" s="1191" t="s">
        <v>572</v>
      </c>
      <c r="M7" s="1174" t="s">
        <v>573</v>
      </c>
      <c r="N7" s="1174" t="s">
        <v>574</v>
      </c>
      <c r="O7" s="1174" t="s">
        <v>575</v>
      </c>
      <c r="P7" s="1174" t="s">
        <v>576</v>
      </c>
      <c r="Q7" s="1174" t="s">
        <v>577</v>
      </c>
      <c r="R7" s="1174" t="s">
        <v>578</v>
      </c>
      <c r="S7" s="1179" t="s">
        <v>459</v>
      </c>
      <c r="T7" s="1179" t="s">
        <v>588</v>
      </c>
      <c r="U7" s="1174" t="s">
        <v>580</v>
      </c>
      <c r="V7" s="1202" t="s">
        <v>589</v>
      </c>
      <c r="W7" s="1203"/>
      <c r="X7" s="1167" t="s">
        <v>590</v>
      </c>
      <c r="Y7" s="1167" t="s">
        <v>275</v>
      </c>
      <c r="Z7" s="1164" t="s">
        <v>276</v>
      </c>
      <c r="AA7" s="1206" t="s">
        <v>277</v>
      </c>
      <c r="AB7" s="1174" t="s">
        <v>305</v>
      </c>
      <c r="AC7" s="1174" t="s">
        <v>208</v>
      </c>
      <c r="AD7" s="1174" t="s">
        <v>582</v>
      </c>
      <c r="AE7" s="1176" t="s">
        <v>583</v>
      </c>
    </row>
    <row r="8" spans="1:31" s="110" customFormat="1" ht="39.75" customHeight="1">
      <c r="A8" s="1175"/>
      <c r="B8" s="1175"/>
      <c r="C8" s="1186"/>
      <c r="D8" s="1168"/>
      <c r="E8" s="1175"/>
      <c r="F8" s="1168"/>
      <c r="G8" s="1175"/>
      <c r="H8" s="1175"/>
      <c r="I8" s="1175"/>
      <c r="J8" s="1168"/>
      <c r="K8" s="1188"/>
      <c r="L8" s="1192"/>
      <c r="M8" s="1175"/>
      <c r="N8" s="1175"/>
      <c r="O8" s="1175"/>
      <c r="P8" s="1175"/>
      <c r="Q8" s="1175"/>
      <c r="R8" s="1175"/>
      <c r="S8" s="1180"/>
      <c r="T8" s="1180"/>
      <c r="U8" s="1175"/>
      <c r="V8" s="1204"/>
      <c r="W8" s="1205"/>
      <c r="X8" s="1168"/>
      <c r="Y8" s="1168"/>
      <c r="Z8" s="1165"/>
      <c r="AA8" s="1185"/>
      <c r="AB8" s="1175"/>
      <c r="AC8" s="1175"/>
      <c r="AD8" s="1175"/>
      <c r="AE8" s="1175"/>
    </row>
    <row r="9" spans="1:31" ht="15.75" customHeight="1">
      <c r="A9" s="59"/>
      <c r="B9" s="115"/>
      <c r="C9" s="115"/>
      <c r="D9" s="115"/>
      <c r="E9" s="115"/>
      <c r="F9" s="115"/>
      <c r="G9" s="59"/>
      <c r="H9" s="59"/>
      <c r="I9" s="59"/>
      <c r="J9" s="59"/>
      <c r="K9" s="59"/>
      <c r="L9" s="59"/>
      <c r="M9" s="59"/>
      <c r="N9" s="59"/>
      <c r="O9" s="59"/>
      <c r="P9" s="59"/>
      <c r="Q9" s="59"/>
      <c r="R9" s="116"/>
      <c r="S9" s="116"/>
      <c r="T9" s="251"/>
      <c r="U9" s="57" t="s">
        <v>584</v>
      </c>
      <c r="V9" s="1207"/>
      <c r="W9" s="1208"/>
      <c r="X9" s="254"/>
      <c r="Y9" s="57"/>
      <c r="Z9" s="57"/>
      <c r="AA9" s="57"/>
      <c r="AB9" s="20" t="str">
        <f>IF(Y9=0,"",(Z9-Y9)/Y9*100)</f>
        <v/>
      </c>
      <c r="AC9" s="115"/>
      <c r="AD9" s="115"/>
      <c r="AE9" s="61"/>
    </row>
    <row r="10" spans="1:31" ht="15.75" customHeight="1">
      <c r="A10" s="59"/>
      <c r="B10" s="115"/>
      <c r="C10" s="115"/>
      <c r="D10" s="115"/>
      <c r="E10" s="115"/>
      <c r="F10" s="115"/>
      <c r="G10" s="59"/>
      <c r="H10" s="59"/>
      <c r="I10" s="59"/>
      <c r="J10" s="59"/>
      <c r="K10" s="59"/>
      <c r="L10" s="59"/>
      <c r="M10" s="59"/>
      <c r="N10" s="59"/>
      <c r="O10" s="59"/>
      <c r="P10" s="59"/>
      <c r="Q10" s="59"/>
      <c r="R10" s="116"/>
      <c r="S10" s="116"/>
      <c r="T10" s="251"/>
      <c r="U10" s="57" t="s">
        <v>584</v>
      </c>
      <c r="V10" s="1207"/>
      <c r="W10" s="1208"/>
      <c r="X10" s="254"/>
      <c r="Y10" s="57"/>
      <c r="Z10" s="57"/>
      <c r="AA10" s="57"/>
      <c r="AB10" s="20" t="str">
        <f t="shared" ref="AB10:AB27" si="0">IF(Y10=0,"",(Z10-Y10)/Y10*100)</f>
        <v/>
      </c>
      <c r="AC10" s="115"/>
      <c r="AD10" s="115"/>
      <c r="AE10" s="61"/>
    </row>
    <row r="11" spans="1:31" ht="15.75" customHeight="1">
      <c r="A11" s="59"/>
      <c r="B11" s="115"/>
      <c r="C11" s="115"/>
      <c r="D11" s="115"/>
      <c r="E11" s="115"/>
      <c r="F11" s="115"/>
      <c r="G11" s="59"/>
      <c r="H11" s="59"/>
      <c r="I11" s="59"/>
      <c r="J11" s="59"/>
      <c r="K11" s="59"/>
      <c r="L11" s="59"/>
      <c r="M11" s="59"/>
      <c r="N11" s="59"/>
      <c r="O11" s="59"/>
      <c r="P11" s="59"/>
      <c r="Q11" s="59"/>
      <c r="R11" s="116"/>
      <c r="S11" s="116"/>
      <c r="T11" s="251"/>
      <c r="U11" s="57" t="s">
        <v>584</v>
      </c>
      <c r="V11" s="1207"/>
      <c r="W11" s="1208"/>
      <c r="X11" s="254"/>
      <c r="Y11" s="57"/>
      <c r="Z11" s="57"/>
      <c r="AA11" s="57"/>
      <c r="AB11" s="20" t="str">
        <f t="shared" si="0"/>
        <v/>
      </c>
      <c r="AC11" s="115"/>
      <c r="AD11" s="115"/>
      <c r="AE11" s="61"/>
    </row>
    <row r="12" spans="1:31" ht="15.75" customHeight="1">
      <c r="A12" s="59"/>
      <c r="B12" s="115"/>
      <c r="C12" s="115"/>
      <c r="D12" s="115"/>
      <c r="E12" s="115"/>
      <c r="F12" s="115"/>
      <c r="G12" s="59"/>
      <c r="H12" s="59"/>
      <c r="I12" s="59"/>
      <c r="J12" s="59"/>
      <c r="K12" s="59"/>
      <c r="L12" s="59"/>
      <c r="M12" s="59"/>
      <c r="N12" s="59"/>
      <c r="O12" s="59"/>
      <c r="P12" s="59"/>
      <c r="Q12" s="59"/>
      <c r="R12" s="116"/>
      <c r="S12" s="116"/>
      <c r="T12" s="251"/>
      <c r="U12" s="57" t="s">
        <v>584</v>
      </c>
      <c r="V12" s="1207"/>
      <c r="W12" s="1208"/>
      <c r="X12" s="254"/>
      <c r="Y12" s="57"/>
      <c r="Z12" s="57"/>
      <c r="AA12" s="57"/>
      <c r="AB12" s="20" t="str">
        <f t="shared" si="0"/>
        <v/>
      </c>
      <c r="AC12" s="115"/>
      <c r="AD12" s="115"/>
      <c r="AE12" s="61"/>
    </row>
    <row r="13" spans="1:31" ht="15.75" customHeight="1">
      <c r="A13" s="59"/>
      <c r="B13" s="115"/>
      <c r="C13" s="115"/>
      <c r="D13" s="115"/>
      <c r="E13" s="115"/>
      <c r="F13" s="115"/>
      <c r="G13" s="59"/>
      <c r="H13" s="59"/>
      <c r="I13" s="59"/>
      <c r="J13" s="59"/>
      <c r="K13" s="59"/>
      <c r="L13" s="59"/>
      <c r="M13" s="59"/>
      <c r="N13" s="59"/>
      <c r="O13" s="59"/>
      <c r="P13" s="59"/>
      <c r="Q13" s="59"/>
      <c r="R13" s="116"/>
      <c r="S13" s="116"/>
      <c r="T13" s="251"/>
      <c r="U13" s="57" t="s">
        <v>584</v>
      </c>
      <c r="V13" s="1207"/>
      <c r="W13" s="1208"/>
      <c r="X13" s="254"/>
      <c r="Y13" s="57"/>
      <c r="Z13" s="57"/>
      <c r="AA13" s="57"/>
      <c r="AB13" s="20" t="str">
        <f t="shared" si="0"/>
        <v/>
      </c>
      <c r="AC13" s="115"/>
      <c r="AD13" s="115"/>
      <c r="AE13" s="61"/>
    </row>
    <row r="14" spans="1:31" ht="15.75" customHeight="1">
      <c r="A14" s="59"/>
      <c r="B14" s="115"/>
      <c r="C14" s="115"/>
      <c r="D14" s="115"/>
      <c r="E14" s="115"/>
      <c r="F14" s="115"/>
      <c r="G14" s="59"/>
      <c r="H14" s="59"/>
      <c r="I14" s="59"/>
      <c r="J14" s="59"/>
      <c r="K14" s="59"/>
      <c r="L14" s="59"/>
      <c r="M14" s="59"/>
      <c r="N14" s="59"/>
      <c r="O14" s="59"/>
      <c r="P14" s="59"/>
      <c r="Q14" s="59"/>
      <c r="R14" s="116"/>
      <c r="S14" s="116"/>
      <c r="T14" s="251"/>
      <c r="U14" s="57" t="s">
        <v>584</v>
      </c>
      <c r="V14" s="1207"/>
      <c r="W14" s="1208"/>
      <c r="X14" s="254"/>
      <c r="Y14" s="57"/>
      <c r="Z14" s="57"/>
      <c r="AA14" s="57"/>
      <c r="AB14" s="20" t="str">
        <f t="shared" si="0"/>
        <v/>
      </c>
      <c r="AC14" s="115"/>
      <c r="AD14" s="115"/>
      <c r="AE14" s="61"/>
    </row>
    <row r="15" spans="1:31" ht="15.75" customHeight="1">
      <c r="A15" s="59"/>
      <c r="B15" s="115"/>
      <c r="C15" s="115"/>
      <c r="D15" s="115"/>
      <c r="E15" s="115"/>
      <c r="F15" s="115"/>
      <c r="G15" s="59"/>
      <c r="H15" s="59"/>
      <c r="I15" s="59"/>
      <c r="J15" s="59"/>
      <c r="K15" s="59"/>
      <c r="L15" s="59"/>
      <c r="M15" s="59"/>
      <c r="N15" s="59"/>
      <c r="O15" s="59"/>
      <c r="P15" s="59"/>
      <c r="Q15" s="59"/>
      <c r="R15" s="116"/>
      <c r="S15" s="116"/>
      <c r="T15" s="251"/>
      <c r="U15" s="57" t="s">
        <v>584</v>
      </c>
      <c r="V15" s="1207"/>
      <c r="W15" s="1208"/>
      <c r="X15" s="254"/>
      <c r="Y15" s="57"/>
      <c r="Z15" s="57"/>
      <c r="AA15" s="57"/>
      <c r="AB15" s="20" t="str">
        <f t="shared" si="0"/>
        <v/>
      </c>
      <c r="AC15" s="115"/>
      <c r="AD15" s="115"/>
      <c r="AE15" s="61"/>
    </row>
    <row r="16" spans="1:31" ht="15.75" customHeight="1">
      <c r="A16" s="59"/>
      <c r="B16" s="115"/>
      <c r="C16" s="115"/>
      <c r="D16" s="115"/>
      <c r="E16" s="115"/>
      <c r="F16" s="115"/>
      <c r="G16" s="59"/>
      <c r="H16" s="59"/>
      <c r="I16" s="59"/>
      <c r="J16" s="59"/>
      <c r="K16" s="59"/>
      <c r="L16" s="59"/>
      <c r="M16" s="59"/>
      <c r="N16" s="59"/>
      <c r="O16" s="59"/>
      <c r="P16" s="59"/>
      <c r="Q16" s="59"/>
      <c r="R16" s="116"/>
      <c r="S16" s="116"/>
      <c r="T16" s="251"/>
      <c r="U16" s="57" t="s">
        <v>584</v>
      </c>
      <c r="V16" s="1207"/>
      <c r="W16" s="1208"/>
      <c r="X16" s="254"/>
      <c r="Y16" s="57"/>
      <c r="Z16" s="57"/>
      <c r="AA16" s="57"/>
      <c r="AB16" s="20" t="str">
        <f t="shared" si="0"/>
        <v/>
      </c>
      <c r="AC16" s="115"/>
      <c r="AD16" s="115"/>
      <c r="AE16" s="61"/>
    </row>
    <row r="17" spans="1:31" ht="15.75" customHeight="1">
      <c r="A17" s="59"/>
      <c r="B17" s="115"/>
      <c r="C17" s="115"/>
      <c r="D17" s="115"/>
      <c r="E17" s="115"/>
      <c r="F17" s="115"/>
      <c r="G17" s="59"/>
      <c r="H17" s="59"/>
      <c r="I17" s="59"/>
      <c r="J17" s="59"/>
      <c r="K17" s="59"/>
      <c r="L17" s="59"/>
      <c r="M17" s="59"/>
      <c r="N17" s="59"/>
      <c r="O17" s="59"/>
      <c r="P17" s="59"/>
      <c r="Q17" s="59"/>
      <c r="R17" s="116"/>
      <c r="S17" s="116"/>
      <c r="T17" s="251"/>
      <c r="U17" s="57"/>
      <c r="V17" s="1207"/>
      <c r="W17" s="1208"/>
      <c r="X17" s="254"/>
      <c r="Y17" s="57"/>
      <c r="Z17" s="57"/>
      <c r="AA17" s="57"/>
      <c r="AB17" s="20" t="str">
        <f t="shared" si="0"/>
        <v/>
      </c>
      <c r="AC17" s="115"/>
      <c r="AD17" s="115"/>
      <c r="AE17" s="61"/>
    </row>
    <row r="18" spans="1:31" ht="15.75" customHeight="1">
      <c r="A18" s="59"/>
      <c r="B18" s="115"/>
      <c r="C18" s="115"/>
      <c r="D18" s="115"/>
      <c r="E18" s="115"/>
      <c r="F18" s="115"/>
      <c r="G18" s="59"/>
      <c r="H18" s="59"/>
      <c r="I18" s="59"/>
      <c r="J18" s="59"/>
      <c r="K18" s="59"/>
      <c r="L18" s="59"/>
      <c r="M18" s="59"/>
      <c r="N18" s="59"/>
      <c r="O18" s="59"/>
      <c r="P18" s="59"/>
      <c r="Q18" s="59"/>
      <c r="R18" s="116"/>
      <c r="S18" s="116"/>
      <c r="T18" s="251"/>
      <c r="U18" s="57"/>
      <c r="V18" s="1207"/>
      <c r="W18" s="1208"/>
      <c r="X18" s="254"/>
      <c r="Y18" s="57"/>
      <c r="Z18" s="57"/>
      <c r="AA18" s="57"/>
      <c r="AB18" s="20" t="str">
        <f t="shared" si="0"/>
        <v/>
      </c>
      <c r="AC18" s="115"/>
      <c r="AD18" s="115"/>
      <c r="AE18" s="61"/>
    </row>
    <row r="19" spans="1:31" ht="15.75" customHeight="1">
      <c r="A19" s="59"/>
      <c r="B19" s="115"/>
      <c r="C19" s="115"/>
      <c r="D19" s="115"/>
      <c r="E19" s="115"/>
      <c r="F19" s="115"/>
      <c r="G19" s="59"/>
      <c r="H19" s="59"/>
      <c r="I19" s="59"/>
      <c r="J19" s="59"/>
      <c r="K19" s="59"/>
      <c r="L19" s="59"/>
      <c r="M19" s="59"/>
      <c r="N19" s="59"/>
      <c r="O19" s="59"/>
      <c r="P19" s="59"/>
      <c r="Q19" s="59"/>
      <c r="R19" s="116"/>
      <c r="S19" s="116"/>
      <c r="T19" s="251"/>
      <c r="U19" s="57"/>
      <c r="V19" s="1207"/>
      <c r="W19" s="1208"/>
      <c r="X19" s="254"/>
      <c r="Y19" s="57"/>
      <c r="Z19" s="57"/>
      <c r="AA19" s="57"/>
      <c r="AB19" s="20" t="str">
        <f t="shared" si="0"/>
        <v/>
      </c>
      <c r="AC19" s="115"/>
      <c r="AD19" s="115"/>
      <c r="AE19" s="61"/>
    </row>
    <row r="20" spans="1:31" ht="15.75" customHeight="1">
      <c r="A20" s="59"/>
      <c r="B20" s="115"/>
      <c r="C20" s="115"/>
      <c r="D20" s="115"/>
      <c r="E20" s="115"/>
      <c r="F20" s="115"/>
      <c r="G20" s="59"/>
      <c r="H20" s="59"/>
      <c r="I20" s="59"/>
      <c r="J20" s="59"/>
      <c r="K20" s="59"/>
      <c r="L20" s="59"/>
      <c r="M20" s="59"/>
      <c r="N20" s="59"/>
      <c r="O20" s="59"/>
      <c r="P20" s="59"/>
      <c r="Q20" s="59"/>
      <c r="R20" s="116"/>
      <c r="S20" s="116"/>
      <c r="T20" s="251"/>
      <c r="U20" s="57" t="s">
        <v>584</v>
      </c>
      <c r="V20" s="1207"/>
      <c r="W20" s="1208"/>
      <c r="X20" s="254"/>
      <c r="Y20" s="57"/>
      <c r="Z20" s="57"/>
      <c r="AA20" s="57"/>
      <c r="AB20" s="20" t="str">
        <f t="shared" si="0"/>
        <v/>
      </c>
      <c r="AC20" s="115"/>
      <c r="AD20" s="115"/>
      <c r="AE20" s="61"/>
    </row>
    <row r="21" spans="1:31" ht="15.75" customHeight="1">
      <c r="A21" s="59"/>
      <c r="B21" s="115"/>
      <c r="C21" s="115"/>
      <c r="D21" s="115"/>
      <c r="E21" s="115"/>
      <c r="F21" s="115"/>
      <c r="G21" s="59"/>
      <c r="H21" s="59"/>
      <c r="I21" s="59"/>
      <c r="J21" s="59"/>
      <c r="K21" s="59"/>
      <c r="L21" s="59"/>
      <c r="M21" s="59"/>
      <c r="N21" s="59"/>
      <c r="O21" s="59"/>
      <c r="P21" s="59"/>
      <c r="Q21" s="59"/>
      <c r="R21" s="116"/>
      <c r="S21" s="116"/>
      <c r="T21" s="251"/>
      <c r="U21" s="57" t="s">
        <v>584</v>
      </c>
      <c r="V21" s="1207"/>
      <c r="W21" s="1208"/>
      <c r="X21" s="254"/>
      <c r="Y21" s="57"/>
      <c r="Z21" s="57"/>
      <c r="AA21" s="57"/>
      <c r="AB21" s="20" t="str">
        <f t="shared" si="0"/>
        <v/>
      </c>
      <c r="AC21" s="115"/>
      <c r="AD21" s="115"/>
      <c r="AE21" s="61"/>
    </row>
    <row r="22" spans="1:31" ht="15.75" customHeight="1">
      <c r="A22" s="59"/>
      <c r="B22" s="115"/>
      <c r="C22" s="115"/>
      <c r="D22" s="115"/>
      <c r="E22" s="115"/>
      <c r="F22" s="115"/>
      <c r="G22" s="59"/>
      <c r="H22" s="59"/>
      <c r="I22" s="59"/>
      <c r="J22" s="59"/>
      <c r="K22" s="59"/>
      <c r="L22" s="59"/>
      <c r="M22" s="59"/>
      <c r="N22" s="59"/>
      <c r="O22" s="59"/>
      <c r="P22" s="59"/>
      <c r="Q22" s="59"/>
      <c r="R22" s="116"/>
      <c r="S22" s="116"/>
      <c r="T22" s="251"/>
      <c r="U22" s="57" t="s">
        <v>584</v>
      </c>
      <c r="V22" s="1207"/>
      <c r="W22" s="1208"/>
      <c r="X22" s="254"/>
      <c r="Y22" s="57"/>
      <c r="Z22" s="57"/>
      <c r="AA22" s="57"/>
      <c r="AB22" s="20" t="str">
        <f t="shared" si="0"/>
        <v/>
      </c>
      <c r="AC22" s="115"/>
      <c r="AD22" s="115"/>
      <c r="AE22" s="61"/>
    </row>
    <row r="23" spans="1:31" ht="15.75" customHeight="1">
      <c r="A23" s="59"/>
      <c r="B23" s="115"/>
      <c r="C23" s="115"/>
      <c r="D23" s="115"/>
      <c r="E23" s="115"/>
      <c r="F23" s="115"/>
      <c r="G23" s="59"/>
      <c r="H23" s="59"/>
      <c r="I23" s="59"/>
      <c r="J23" s="59"/>
      <c r="K23" s="59"/>
      <c r="L23" s="59"/>
      <c r="M23" s="59"/>
      <c r="N23" s="59"/>
      <c r="O23" s="59"/>
      <c r="P23" s="59"/>
      <c r="Q23" s="59"/>
      <c r="R23" s="116"/>
      <c r="S23" s="116"/>
      <c r="T23" s="251"/>
      <c r="U23" s="57" t="s">
        <v>584</v>
      </c>
      <c r="V23" s="1207"/>
      <c r="W23" s="1208"/>
      <c r="X23" s="254"/>
      <c r="Y23" s="57"/>
      <c r="Z23" s="57"/>
      <c r="AA23" s="57"/>
      <c r="AB23" s="20" t="str">
        <f t="shared" si="0"/>
        <v/>
      </c>
      <c r="AC23" s="115"/>
      <c r="AD23" s="115"/>
      <c r="AE23" s="61"/>
    </row>
    <row r="24" spans="1:31" ht="15.75" customHeight="1">
      <c r="A24" s="59"/>
      <c r="B24" s="115"/>
      <c r="C24" s="115"/>
      <c r="D24" s="115"/>
      <c r="E24" s="115"/>
      <c r="F24" s="115"/>
      <c r="G24" s="59"/>
      <c r="H24" s="59"/>
      <c r="I24" s="59"/>
      <c r="J24" s="59"/>
      <c r="K24" s="59"/>
      <c r="L24" s="59"/>
      <c r="M24" s="59"/>
      <c r="N24" s="59"/>
      <c r="O24" s="59"/>
      <c r="P24" s="59"/>
      <c r="Q24" s="59"/>
      <c r="R24" s="116"/>
      <c r="S24" s="116"/>
      <c r="T24" s="251"/>
      <c r="U24" s="57"/>
      <c r="V24" s="1207"/>
      <c r="W24" s="1208"/>
      <c r="X24" s="254"/>
      <c r="Y24" s="57"/>
      <c r="Z24" s="57"/>
      <c r="AA24" s="57"/>
      <c r="AB24" s="20" t="str">
        <f t="shared" si="0"/>
        <v/>
      </c>
      <c r="AC24" s="115"/>
      <c r="AD24" s="115"/>
      <c r="AE24" s="61"/>
    </row>
    <row r="25" spans="1:31" ht="15.75" customHeight="1">
      <c r="A25" s="59"/>
      <c r="B25" s="115"/>
      <c r="C25" s="115"/>
      <c r="D25" s="115"/>
      <c r="E25" s="115"/>
      <c r="F25" s="115"/>
      <c r="G25" s="59"/>
      <c r="H25" s="59"/>
      <c r="I25" s="59"/>
      <c r="J25" s="59"/>
      <c r="K25" s="59"/>
      <c r="L25" s="59"/>
      <c r="M25" s="59"/>
      <c r="N25" s="59"/>
      <c r="O25" s="59"/>
      <c r="P25" s="59"/>
      <c r="Q25" s="59"/>
      <c r="R25" s="116"/>
      <c r="S25" s="116"/>
      <c r="T25" s="251"/>
      <c r="U25" s="57" t="s">
        <v>584</v>
      </c>
      <c r="V25" s="1207"/>
      <c r="W25" s="1208"/>
      <c r="X25" s="254"/>
      <c r="Y25" s="57"/>
      <c r="Z25" s="57"/>
      <c r="AA25" s="57"/>
      <c r="AB25" s="20" t="str">
        <f t="shared" si="0"/>
        <v/>
      </c>
      <c r="AC25" s="115"/>
      <c r="AD25" s="115"/>
      <c r="AE25" s="61"/>
    </row>
    <row r="26" spans="1:31" ht="15.75" customHeight="1">
      <c r="A26" s="59"/>
      <c r="B26" s="115"/>
      <c r="C26" s="115"/>
      <c r="D26" s="115"/>
      <c r="E26" s="115"/>
      <c r="F26" s="115"/>
      <c r="G26" s="59"/>
      <c r="H26" s="59"/>
      <c r="I26" s="59"/>
      <c r="J26" s="59"/>
      <c r="K26" s="59"/>
      <c r="L26" s="59"/>
      <c r="M26" s="59"/>
      <c r="N26" s="59"/>
      <c r="O26" s="59"/>
      <c r="P26" s="59"/>
      <c r="Q26" s="59"/>
      <c r="R26" s="116"/>
      <c r="S26" s="116"/>
      <c r="T26" s="251"/>
      <c r="U26" s="57"/>
      <c r="V26" s="1207"/>
      <c r="W26" s="1208"/>
      <c r="X26" s="254"/>
      <c r="Y26" s="57"/>
      <c r="Z26" s="57"/>
      <c r="AA26" s="57"/>
      <c r="AB26" s="20" t="str">
        <f t="shared" si="0"/>
        <v/>
      </c>
      <c r="AC26" s="115"/>
      <c r="AD26" s="115"/>
      <c r="AE26" s="61"/>
    </row>
    <row r="27" spans="1:31" ht="15.75" customHeight="1">
      <c r="A27" s="1094" t="s">
        <v>413</v>
      </c>
      <c r="B27" s="1209"/>
      <c r="C27" s="1210"/>
      <c r="D27" s="253"/>
      <c r="E27" s="253"/>
      <c r="F27" s="253"/>
      <c r="G27" s="59"/>
      <c r="H27" s="59"/>
      <c r="I27" s="59"/>
      <c r="J27" s="59"/>
      <c r="K27" s="59"/>
      <c r="L27" s="59"/>
      <c r="M27" s="59"/>
      <c r="N27" s="59"/>
      <c r="O27" s="59"/>
      <c r="P27" s="59"/>
      <c r="Q27" s="59"/>
      <c r="R27" s="116"/>
      <c r="S27" s="116"/>
      <c r="T27" s="251"/>
      <c r="U27" s="57" t="s">
        <v>584</v>
      </c>
      <c r="V27" s="1207"/>
      <c r="W27" s="1208"/>
      <c r="X27" s="254">
        <f>SUM(X9:X26)</f>
        <v>0</v>
      </c>
      <c r="Y27" s="254">
        <f>SUM(Y9:Y26)</f>
        <v>0</v>
      </c>
      <c r="Z27" s="254">
        <f>SUM(Z9:Z26)</f>
        <v>0</v>
      </c>
      <c r="AA27" s="254">
        <f>Z27-Y27</f>
        <v>0</v>
      </c>
      <c r="AB27" s="20" t="str">
        <f t="shared" si="0"/>
        <v/>
      </c>
      <c r="AC27" s="115"/>
      <c r="AD27" s="115"/>
      <c r="AE27" s="61"/>
    </row>
    <row r="28" spans="1:31" ht="15.75" customHeight="1">
      <c r="A28" s="1197" t="str">
        <f>封面!D11&amp;封面!F11</f>
        <v>资产清查单位填报人：赵翠</v>
      </c>
      <c r="B28" s="1197"/>
      <c r="C28" s="1197"/>
      <c r="D28" s="1197"/>
      <c r="E28" s="245"/>
      <c r="F28" s="245"/>
      <c r="V28" s="247"/>
      <c r="W28" s="150"/>
      <c r="X28" s="150"/>
      <c r="Y28" s="150"/>
      <c r="Z28" s="150"/>
      <c r="AA28" s="150"/>
      <c r="AB28" s="150"/>
      <c r="AC28" s="150"/>
    </row>
    <row r="29" spans="1:31" ht="15.75" customHeight="1">
      <c r="A29" s="24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5">
    <mergeCell ref="A2:AC2"/>
    <mergeCell ref="A3:AC3"/>
    <mergeCell ref="A4:AC4"/>
    <mergeCell ref="A6:S6"/>
    <mergeCell ref="V9:W9"/>
    <mergeCell ref="F7:F8"/>
    <mergeCell ref="G7:G8"/>
    <mergeCell ref="H7:H8"/>
    <mergeCell ref="I7:I8"/>
    <mergeCell ref="E7:E8"/>
    <mergeCell ref="Q7:Q8"/>
    <mergeCell ref="R7:R8"/>
    <mergeCell ref="S7:S8"/>
    <mergeCell ref="T7:T8"/>
    <mergeCell ref="V27:W27"/>
    <mergeCell ref="V17:W17"/>
    <mergeCell ref="V18:W18"/>
    <mergeCell ref="V19:W19"/>
    <mergeCell ref="V20:W20"/>
    <mergeCell ref="V21:W21"/>
    <mergeCell ref="V22:W22"/>
    <mergeCell ref="V23:W23"/>
    <mergeCell ref="V24:W24"/>
    <mergeCell ref="V25:W25"/>
    <mergeCell ref="V26:W26"/>
    <mergeCell ref="V11:W11"/>
    <mergeCell ref="V12:W12"/>
    <mergeCell ref="V13:W13"/>
    <mergeCell ref="V14:W14"/>
    <mergeCell ref="V15:W15"/>
    <mergeCell ref="V16:W16"/>
    <mergeCell ref="V10:W10"/>
    <mergeCell ref="A28:D28"/>
    <mergeCell ref="A7:A8"/>
    <mergeCell ref="B7:B8"/>
    <mergeCell ref="C7:C8"/>
    <mergeCell ref="D7:D8"/>
    <mergeCell ref="A27:C27"/>
    <mergeCell ref="U7:U8"/>
    <mergeCell ref="J7:J8"/>
    <mergeCell ref="K7:K8"/>
    <mergeCell ref="L7:L8"/>
    <mergeCell ref="M7:M8"/>
    <mergeCell ref="N7:N8"/>
    <mergeCell ref="O7:O8"/>
    <mergeCell ref="P7:P8"/>
    <mergeCell ref="AD7:AD8"/>
    <mergeCell ref="AE7:AE8"/>
    <mergeCell ref="V7:W8"/>
    <mergeCell ref="X7:X8"/>
    <mergeCell ref="Y7:Y8"/>
    <mergeCell ref="Z7:Z8"/>
    <mergeCell ref="AA7:AA8"/>
    <mergeCell ref="AB7:AB8"/>
    <mergeCell ref="AC7:AC8"/>
  </mergeCells>
  <phoneticPr fontId="14" type="noConversion"/>
  <hyperlinks>
    <hyperlink ref="B1" location="'4-5投资性房地产汇总'!B8" display="返回"/>
    <hyperlink ref="A1" location="索引目录!E35" display="返回索引页"/>
  </hyperlinks>
  <printOptions horizontalCentered="1"/>
  <pageMargins left="0.75" right="0.75" top="0.9" bottom="0.63" header="1.22" footer="0.31"/>
  <pageSetup paperSize="9" orientation="landscape"/>
  <headerFooter alignWithMargins="0">
    <oddHeader>&amp;R&amp;"宋体,常规"&amp;10共&amp;"Times New Roman,常规"&amp;N&amp;"宋体,常规"页第&amp;"Times New Roman,常规"&amp;P&amp;"宋体,常规"页</oddHeader>
  </headerFooter>
  <legacy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29"/>
  <sheetViews>
    <sheetView workbookViewId="0">
      <selection activeCell="L28" sqref="L28"/>
    </sheetView>
  </sheetViews>
  <sheetFormatPr defaultColWidth="9" defaultRowHeight="13" outlineLevelCol="1"/>
  <cols>
    <col min="1" max="1" width="4.33203125" style="43" customWidth="1"/>
    <col min="2" max="2" width="6.25" style="43" customWidth="1"/>
    <col min="3" max="3" width="10.08203125" style="43" customWidth="1"/>
    <col min="4" max="4" width="10.83203125" style="43" customWidth="1"/>
    <col min="5" max="5" width="8.58203125" style="43" customWidth="1"/>
    <col min="6" max="7" width="4.83203125" style="43" customWidth="1"/>
    <col min="8" max="8" width="4.58203125" style="43" customWidth="1"/>
    <col min="9" max="9" width="4.5" style="43" customWidth="1"/>
    <col min="10" max="10" width="4.83203125" style="43" customWidth="1"/>
    <col min="11" max="11" width="7.5" style="43" customWidth="1"/>
    <col min="12" max="12" width="8.83203125" style="43" customWidth="1"/>
    <col min="13" max="13" width="6.08203125" style="43" hidden="1" customWidth="1" outlineLevel="1"/>
    <col min="14" max="14" width="9.75" style="43" customWidth="1" collapsed="1"/>
    <col min="15" max="16" width="8.83203125" style="43" customWidth="1"/>
    <col min="17" max="17" width="7.33203125" style="43" customWidth="1"/>
    <col min="18" max="18" width="8.33203125" style="43" customWidth="1"/>
    <col min="19" max="20" width="9" style="43" hidden="1" customWidth="1" outlineLevel="1"/>
    <col min="21" max="21" width="9" style="43" collapsed="1"/>
    <col min="22" max="16384" width="9" style="43"/>
  </cols>
  <sheetData>
    <row r="1" spans="1:20">
      <c r="A1" s="244" t="s">
        <v>0</v>
      </c>
      <c r="B1" s="244" t="s">
        <v>303</v>
      </c>
    </row>
    <row r="2" spans="1:20" s="41" customFormat="1" ht="30" customHeight="1">
      <c r="A2" s="1083" t="s">
        <v>992</v>
      </c>
      <c r="B2" s="1083"/>
      <c r="C2" s="1083"/>
      <c r="D2" s="1083"/>
      <c r="E2" s="1083"/>
      <c r="F2" s="1083"/>
      <c r="G2" s="1083"/>
      <c r="H2" s="1083"/>
      <c r="I2" s="1083"/>
      <c r="J2" s="1083"/>
      <c r="K2" s="1083"/>
      <c r="L2" s="1083"/>
      <c r="M2" s="1083"/>
      <c r="N2" s="1083"/>
      <c r="O2" s="1083"/>
      <c r="P2" s="1083"/>
      <c r="Q2" s="1083"/>
      <c r="R2" s="1083"/>
    </row>
    <row r="3" spans="1:20" s="41" customFormat="1" ht="23.25" customHeight="1">
      <c r="A3" s="1198" t="s">
        <v>559</v>
      </c>
      <c r="B3" s="1198"/>
      <c r="C3" s="1198"/>
      <c r="D3" s="1198"/>
      <c r="E3" s="1198"/>
      <c r="F3" s="1198"/>
      <c r="G3" s="1198"/>
      <c r="H3" s="1198"/>
      <c r="I3" s="1198"/>
      <c r="J3" s="1198"/>
      <c r="K3" s="1198"/>
      <c r="L3" s="1198"/>
      <c r="M3" s="1198"/>
      <c r="N3" s="1198"/>
      <c r="O3" s="1198"/>
      <c r="P3" s="1198"/>
      <c r="Q3" s="1198"/>
      <c r="R3" s="1198"/>
    </row>
    <row r="4" spans="1:20" ht="13.5" customHeight="1">
      <c r="A4" s="1091" t="str">
        <f>CONCATENATE(封面!D9,封面!F9,封面!G9,封面!H9,封面!I9,封面!J9,封面!K9)</f>
        <v>清查基准日：2025年8月31日</v>
      </c>
      <c r="B4" s="1085"/>
      <c r="C4" s="1085"/>
      <c r="D4" s="1085"/>
      <c r="E4" s="1085"/>
      <c r="F4" s="1085"/>
      <c r="G4" s="1085"/>
      <c r="H4" s="1085"/>
      <c r="I4" s="1085"/>
      <c r="J4" s="1085"/>
      <c r="K4" s="1103"/>
      <c r="L4" s="1103"/>
      <c r="M4" s="1103"/>
      <c r="N4" s="1103"/>
      <c r="O4" s="1103"/>
      <c r="P4" s="1103"/>
      <c r="Q4" s="1103"/>
      <c r="R4" s="1103"/>
    </row>
    <row r="5" spans="1:20" ht="12" customHeight="1">
      <c r="B5" s="47"/>
      <c r="C5" s="47"/>
      <c r="D5" s="47"/>
      <c r="E5" s="47"/>
      <c r="F5" s="47"/>
      <c r="G5" s="47"/>
      <c r="H5" s="47"/>
      <c r="I5" s="47"/>
      <c r="J5" s="47"/>
      <c r="K5" s="118"/>
      <c r="L5" s="118"/>
      <c r="M5" s="118"/>
      <c r="N5" s="118"/>
      <c r="O5" s="118"/>
      <c r="P5" s="118"/>
      <c r="Q5" s="1213" t="s">
        <v>560</v>
      </c>
      <c r="R5" s="1213"/>
    </row>
    <row r="6" spans="1:20" ht="12.75" customHeight="1">
      <c r="A6" s="1211" t="s">
        <v>561</v>
      </c>
      <c r="B6" s="1211"/>
      <c r="C6" s="1211"/>
      <c r="D6" s="1211"/>
      <c r="E6" s="1211"/>
      <c r="R6" s="120" t="s">
        <v>203</v>
      </c>
    </row>
    <row r="7" spans="1:20" s="46" customFormat="1" ht="52.5" customHeight="1">
      <c r="A7" s="122" t="s">
        <v>205</v>
      </c>
      <c r="B7" s="122" t="s">
        <v>591</v>
      </c>
      <c r="C7" s="122" t="s">
        <v>592</v>
      </c>
      <c r="D7" s="122" t="s">
        <v>564</v>
      </c>
      <c r="E7" s="122" t="s">
        <v>593</v>
      </c>
      <c r="F7" s="122" t="s">
        <v>594</v>
      </c>
      <c r="G7" s="122" t="s">
        <v>595</v>
      </c>
      <c r="H7" s="122" t="s">
        <v>596</v>
      </c>
      <c r="I7" s="122" t="s">
        <v>597</v>
      </c>
      <c r="J7" s="122" t="s">
        <v>598</v>
      </c>
      <c r="K7" s="122" t="s">
        <v>599</v>
      </c>
      <c r="L7" s="122" t="s">
        <v>503</v>
      </c>
      <c r="M7" s="114" t="s">
        <v>590</v>
      </c>
      <c r="N7" s="114" t="s">
        <v>275</v>
      </c>
      <c r="O7" s="122" t="s">
        <v>276</v>
      </c>
      <c r="P7" s="122" t="s">
        <v>277</v>
      </c>
      <c r="Q7" s="122" t="s">
        <v>305</v>
      </c>
      <c r="R7" s="122" t="s">
        <v>208</v>
      </c>
      <c r="S7" s="122" t="s">
        <v>582</v>
      </c>
      <c r="T7" s="122" t="s">
        <v>583</v>
      </c>
    </row>
    <row r="8" spans="1:20" ht="15.75" customHeight="1">
      <c r="A8" s="59"/>
      <c r="B8" s="59"/>
      <c r="C8" s="115"/>
      <c r="D8" s="115"/>
      <c r="E8" s="115"/>
      <c r="F8" s="116"/>
      <c r="G8" s="59"/>
      <c r="H8" s="59"/>
      <c r="I8" s="59"/>
      <c r="J8" s="59"/>
      <c r="K8" s="57"/>
      <c r="L8" s="57"/>
      <c r="M8" s="56"/>
      <c r="N8" s="56"/>
      <c r="O8" s="57"/>
      <c r="P8" s="57"/>
      <c r="Q8" s="20" t="str">
        <f>IF(N8=0,"",(O8-N8)/N8*100)</f>
        <v/>
      </c>
      <c r="R8" s="61"/>
      <c r="S8" s="61"/>
      <c r="T8" s="61"/>
    </row>
    <row r="9" spans="1:20" ht="15.75" customHeight="1">
      <c r="A9" s="59"/>
      <c r="B9" s="59"/>
      <c r="C9" s="115"/>
      <c r="D9" s="115"/>
      <c r="E9" s="115"/>
      <c r="F9" s="116"/>
      <c r="G9" s="59"/>
      <c r="H9" s="59"/>
      <c r="I9" s="59"/>
      <c r="J9" s="59"/>
      <c r="K9" s="57"/>
      <c r="L9" s="57"/>
      <c r="M9" s="57"/>
      <c r="N9" s="57"/>
      <c r="O9" s="57"/>
      <c r="P9" s="57"/>
      <c r="Q9" s="20" t="str">
        <f t="shared" ref="Q9:Q27" si="0">IF(N9=0,"",(O9-N9)/N9*100)</f>
        <v/>
      </c>
      <c r="R9" s="61"/>
      <c r="S9" s="61"/>
      <c r="T9" s="61"/>
    </row>
    <row r="10" spans="1:20" ht="15.75" customHeight="1">
      <c r="A10" s="59"/>
      <c r="B10" s="59"/>
      <c r="C10" s="115"/>
      <c r="D10" s="115"/>
      <c r="E10" s="115"/>
      <c r="F10" s="116"/>
      <c r="G10" s="59"/>
      <c r="H10" s="59"/>
      <c r="I10" s="59"/>
      <c r="J10" s="59"/>
      <c r="K10" s="57"/>
      <c r="L10" s="57"/>
      <c r="M10" s="57"/>
      <c r="N10" s="57"/>
      <c r="O10" s="57"/>
      <c r="P10" s="57"/>
      <c r="Q10" s="20" t="str">
        <f t="shared" si="0"/>
        <v/>
      </c>
      <c r="R10" s="61"/>
      <c r="S10" s="61"/>
      <c r="T10" s="61"/>
    </row>
    <row r="11" spans="1:20" ht="15.75" customHeight="1">
      <c r="A11" s="59"/>
      <c r="B11" s="59"/>
      <c r="C11" s="115"/>
      <c r="D11" s="115"/>
      <c r="E11" s="115"/>
      <c r="F11" s="116"/>
      <c r="G11" s="59"/>
      <c r="H11" s="59"/>
      <c r="I11" s="59"/>
      <c r="J11" s="59"/>
      <c r="K11" s="57"/>
      <c r="L11" s="57"/>
      <c r="M11" s="57"/>
      <c r="N11" s="57"/>
      <c r="O11" s="57"/>
      <c r="P11" s="57"/>
      <c r="Q11" s="20" t="str">
        <f t="shared" si="0"/>
        <v/>
      </c>
      <c r="R11" s="61"/>
      <c r="S11" s="61"/>
      <c r="T11" s="61"/>
    </row>
    <row r="12" spans="1:20" ht="15.75" customHeight="1">
      <c r="A12" s="59"/>
      <c r="B12" s="59"/>
      <c r="C12" s="115"/>
      <c r="D12" s="115"/>
      <c r="E12" s="115"/>
      <c r="F12" s="116"/>
      <c r="G12" s="59"/>
      <c r="H12" s="59"/>
      <c r="I12" s="59"/>
      <c r="J12" s="59"/>
      <c r="K12" s="57"/>
      <c r="L12" s="57"/>
      <c r="M12" s="57"/>
      <c r="N12" s="57"/>
      <c r="O12" s="57"/>
      <c r="P12" s="57"/>
      <c r="Q12" s="20" t="str">
        <f t="shared" si="0"/>
        <v/>
      </c>
      <c r="R12" s="61"/>
      <c r="S12" s="61"/>
      <c r="T12" s="61"/>
    </row>
    <row r="13" spans="1:20" ht="15.75" customHeight="1">
      <c r="A13" s="59"/>
      <c r="B13" s="59"/>
      <c r="C13" s="115"/>
      <c r="D13" s="115"/>
      <c r="E13" s="115"/>
      <c r="F13" s="116"/>
      <c r="G13" s="59"/>
      <c r="H13" s="59"/>
      <c r="I13" s="59"/>
      <c r="J13" s="59"/>
      <c r="K13" s="57"/>
      <c r="L13" s="57"/>
      <c r="M13" s="57"/>
      <c r="N13" s="57"/>
      <c r="O13" s="57"/>
      <c r="P13" s="57"/>
      <c r="Q13" s="20" t="str">
        <f t="shared" si="0"/>
        <v/>
      </c>
      <c r="R13" s="61"/>
      <c r="S13" s="61"/>
      <c r="T13" s="61"/>
    </row>
    <row r="14" spans="1:20" ht="15.75" customHeight="1">
      <c r="A14" s="59"/>
      <c r="B14" s="59"/>
      <c r="C14" s="115"/>
      <c r="D14" s="115"/>
      <c r="E14" s="115"/>
      <c r="F14" s="116"/>
      <c r="G14" s="59"/>
      <c r="H14" s="59"/>
      <c r="I14" s="59"/>
      <c r="J14" s="59"/>
      <c r="K14" s="57"/>
      <c r="L14" s="57"/>
      <c r="M14" s="57"/>
      <c r="N14" s="57"/>
      <c r="O14" s="57"/>
      <c r="P14" s="57"/>
      <c r="Q14" s="20" t="str">
        <f t="shared" si="0"/>
        <v/>
      </c>
      <c r="R14" s="61"/>
      <c r="S14" s="61"/>
      <c r="T14" s="61"/>
    </row>
    <row r="15" spans="1:20" ht="15.75" customHeight="1">
      <c r="A15" s="59"/>
      <c r="B15" s="59"/>
      <c r="C15" s="115"/>
      <c r="D15" s="115"/>
      <c r="E15" s="115"/>
      <c r="F15" s="116"/>
      <c r="G15" s="59"/>
      <c r="H15" s="59"/>
      <c r="I15" s="59"/>
      <c r="J15" s="59"/>
      <c r="K15" s="57"/>
      <c r="L15" s="57"/>
      <c r="M15" s="57"/>
      <c r="N15" s="57"/>
      <c r="O15" s="57"/>
      <c r="P15" s="57"/>
      <c r="Q15" s="20" t="str">
        <f t="shared" si="0"/>
        <v/>
      </c>
      <c r="R15" s="61"/>
      <c r="S15" s="61"/>
      <c r="T15" s="61"/>
    </row>
    <row r="16" spans="1:20" ht="15.75" customHeight="1">
      <c r="A16" s="59"/>
      <c r="B16" s="59"/>
      <c r="C16" s="115"/>
      <c r="D16" s="115"/>
      <c r="E16" s="115"/>
      <c r="F16" s="116"/>
      <c r="G16" s="59"/>
      <c r="H16" s="59"/>
      <c r="I16" s="59"/>
      <c r="J16" s="59"/>
      <c r="K16" s="57"/>
      <c r="L16" s="57"/>
      <c r="M16" s="57"/>
      <c r="N16" s="57"/>
      <c r="O16" s="57"/>
      <c r="P16" s="57"/>
      <c r="Q16" s="20" t="str">
        <f t="shared" si="0"/>
        <v/>
      </c>
      <c r="R16" s="61"/>
      <c r="S16" s="61"/>
      <c r="T16" s="61"/>
    </row>
    <row r="17" spans="1:20" ht="15.75" customHeight="1">
      <c r="A17" s="59"/>
      <c r="B17" s="59"/>
      <c r="C17" s="115"/>
      <c r="D17" s="115"/>
      <c r="E17" s="115"/>
      <c r="F17" s="116"/>
      <c r="G17" s="59"/>
      <c r="H17" s="59"/>
      <c r="I17" s="59"/>
      <c r="J17" s="59"/>
      <c r="K17" s="57"/>
      <c r="L17" s="57"/>
      <c r="M17" s="57"/>
      <c r="N17" s="57"/>
      <c r="O17" s="57"/>
      <c r="P17" s="57"/>
      <c r="Q17" s="20" t="str">
        <f t="shared" si="0"/>
        <v/>
      </c>
      <c r="R17" s="61"/>
      <c r="S17" s="61"/>
      <c r="T17" s="61"/>
    </row>
    <row r="18" spans="1:20" ht="15.75" customHeight="1">
      <c r="A18" s="59"/>
      <c r="B18" s="59"/>
      <c r="C18" s="115"/>
      <c r="D18" s="115"/>
      <c r="E18" s="115"/>
      <c r="F18" s="116"/>
      <c r="G18" s="59"/>
      <c r="H18" s="59"/>
      <c r="I18" s="59"/>
      <c r="J18" s="59"/>
      <c r="K18" s="57"/>
      <c r="L18" s="57"/>
      <c r="M18" s="57"/>
      <c r="N18" s="57"/>
      <c r="O18" s="57"/>
      <c r="P18" s="57"/>
      <c r="Q18" s="20" t="str">
        <f t="shared" si="0"/>
        <v/>
      </c>
      <c r="R18" s="61"/>
      <c r="S18" s="61"/>
      <c r="T18" s="61"/>
    </row>
    <row r="19" spans="1:20" ht="15.75" customHeight="1">
      <c r="A19" s="59"/>
      <c r="B19" s="59"/>
      <c r="C19" s="115"/>
      <c r="D19" s="115"/>
      <c r="E19" s="115"/>
      <c r="F19" s="116"/>
      <c r="G19" s="59"/>
      <c r="H19" s="59"/>
      <c r="I19" s="59"/>
      <c r="J19" s="59"/>
      <c r="K19" s="57"/>
      <c r="L19" s="57"/>
      <c r="M19" s="57"/>
      <c r="N19" s="57"/>
      <c r="O19" s="57"/>
      <c r="P19" s="57"/>
      <c r="Q19" s="20" t="str">
        <f t="shared" si="0"/>
        <v/>
      </c>
      <c r="R19" s="61"/>
      <c r="S19" s="61"/>
      <c r="T19" s="61"/>
    </row>
    <row r="20" spans="1:20" ht="15.75" customHeight="1">
      <c r="A20" s="59"/>
      <c r="B20" s="59"/>
      <c r="C20" s="115"/>
      <c r="D20" s="115"/>
      <c r="E20" s="115"/>
      <c r="F20" s="116"/>
      <c r="G20" s="59"/>
      <c r="H20" s="59"/>
      <c r="I20" s="59"/>
      <c r="J20" s="59"/>
      <c r="K20" s="57"/>
      <c r="L20" s="57"/>
      <c r="M20" s="57"/>
      <c r="N20" s="57"/>
      <c r="O20" s="57"/>
      <c r="P20" s="57"/>
      <c r="Q20" s="20" t="str">
        <f t="shared" si="0"/>
        <v/>
      </c>
      <c r="R20" s="61"/>
      <c r="S20" s="61"/>
      <c r="T20" s="61"/>
    </row>
    <row r="21" spans="1:20" ht="15.75" customHeight="1">
      <c r="A21" s="59"/>
      <c r="B21" s="59"/>
      <c r="C21" s="115"/>
      <c r="D21" s="115"/>
      <c r="E21" s="115"/>
      <c r="F21" s="116"/>
      <c r="G21" s="59"/>
      <c r="H21" s="59"/>
      <c r="I21" s="59"/>
      <c r="J21" s="59"/>
      <c r="K21" s="57"/>
      <c r="L21" s="57"/>
      <c r="M21" s="57"/>
      <c r="N21" s="57"/>
      <c r="O21" s="57"/>
      <c r="P21" s="57"/>
      <c r="Q21" s="20" t="str">
        <f t="shared" si="0"/>
        <v/>
      </c>
      <c r="R21" s="61"/>
      <c r="S21" s="61"/>
      <c r="T21" s="61"/>
    </row>
    <row r="22" spans="1:20" ht="15.75" customHeight="1">
      <c r="A22" s="59"/>
      <c r="B22" s="59"/>
      <c r="C22" s="115"/>
      <c r="D22" s="115"/>
      <c r="E22" s="115"/>
      <c r="F22" s="116"/>
      <c r="G22" s="59"/>
      <c r="H22" s="59"/>
      <c r="I22" s="59"/>
      <c r="J22" s="59"/>
      <c r="K22" s="57"/>
      <c r="L22" s="57"/>
      <c r="M22" s="57"/>
      <c r="N22" s="57"/>
      <c r="O22" s="57"/>
      <c r="P22" s="57"/>
      <c r="Q22" s="20" t="str">
        <f t="shared" si="0"/>
        <v/>
      </c>
      <c r="R22" s="61"/>
      <c r="S22" s="61"/>
      <c r="T22" s="61"/>
    </row>
    <row r="23" spans="1:20" ht="15.75" customHeight="1">
      <c r="A23" s="59"/>
      <c r="B23" s="59"/>
      <c r="C23" s="115"/>
      <c r="D23" s="115"/>
      <c r="E23" s="115"/>
      <c r="F23" s="116"/>
      <c r="G23" s="59"/>
      <c r="H23" s="59"/>
      <c r="I23" s="59"/>
      <c r="J23" s="59"/>
      <c r="K23" s="57"/>
      <c r="L23" s="57"/>
      <c r="M23" s="57"/>
      <c r="N23" s="57"/>
      <c r="O23" s="57"/>
      <c r="P23" s="57"/>
      <c r="Q23" s="20" t="str">
        <f t="shared" si="0"/>
        <v/>
      </c>
      <c r="R23" s="61"/>
      <c r="S23" s="61"/>
      <c r="T23" s="61"/>
    </row>
    <row r="24" spans="1:20" ht="14.25" customHeight="1">
      <c r="A24" s="59"/>
      <c r="B24" s="59"/>
      <c r="C24" s="115"/>
      <c r="D24" s="115"/>
      <c r="E24" s="115"/>
      <c r="F24" s="116"/>
      <c r="G24" s="59"/>
      <c r="H24" s="59"/>
      <c r="I24" s="59"/>
      <c r="J24" s="59"/>
      <c r="K24" s="57"/>
      <c r="L24" s="57"/>
      <c r="M24" s="57"/>
      <c r="N24" s="57"/>
      <c r="O24" s="57"/>
      <c r="P24" s="57"/>
      <c r="Q24" s="20" t="str">
        <f t="shared" si="0"/>
        <v/>
      </c>
      <c r="R24" s="61"/>
      <c r="S24" s="61"/>
      <c r="T24" s="61"/>
    </row>
    <row r="25" spans="1:20" s="161" customFormat="1" ht="12.75" customHeight="1">
      <c r="A25" s="1132" t="s">
        <v>413</v>
      </c>
      <c r="B25" s="1193"/>
      <c r="C25" s="1194"/>
      <c r="D25" s="248"/>
      <c r="E25" s="152"/>
      <c r="F25" s="153"/>
      <c r="G25" s="153"/>
      <c r="H25" s="153"/>
      <c r="I25" s="249"/>
      <c r="J25" s="158" t="s">
        <v>584</v>
      </c>
      <c r="K25" s="250"/>
      <c r="L25" s="158">
        <f>SUM(L8:L24)</f>
        <v>0</v>
      </c>
      <c r="M25" s="158">
        <f>SUM(M8:M24)</f>
        <v>0</v>
      </c>
      <c r="N25" s="158">
        <f>SUM(N8:N24)</f>
        <v>0</v>
      </c>
      <c r="O25" s="158">
        <f>SUM(O8:O24)</f>
        <v>0</v>
      </c>
      <c r="P25" s="57">
        <f>O25-N25</f>
        <v>0</v>
      </c>
      <c r="Q25" s="158" t="str">
        <f t="shared" si="0"/>
        <v/>
      </c>
      <c r="R25" s="158" t="s">
        <v>584</v>
      </c>
      <c r="S25" s="159"/>
      <c r="T25" s="159"/>
    </row>
    <row r="26" spans="1:20" ht="14.25" customHeight="1">
      <c r="A26" s="1094" t="s">
        <v>558</v>
      </c>
      <c r="B26" s="1195"/>
      <c r="C26" s="1095"/>
      <c r="D26" s="117"/>
      <c r="E26" s="59"/>
      <c r="F26" s="116"/>
      <c r="G26" s="116"/>
      <c r="H26" s="116"/>
      <c r="I26" s="251"/>
      <c r="J26" s="57"/>
      <c r="K26" s="56"/>
      <c r="L26" s="57"/>
      <c r="M26" s="57"/>
      <c r="N26" s="158"/>
      <c r="O26" s="252"/>
      <c r="P26" s="57">
        <f>O26-N26</f>
        <v>0</v>
      </c>
      <c r="Q26" s="20" t="str">
        <f t="shared" si="0"/>
        <v/>
      </c>
      <c r="R26" s="57" t="s">
        <v>584</v>
      </c>
      <c r="S26" s="61"/>
      <c r="T26" s="61"/>
    </row>
    <row r="27" spans="1:20" ht="13.5" customHeight="1">
      <c r="A27" s="1094" t="s">
        <v>413</v>
      </c>
      <c r="B27" s="1195"/>
      <c r="C27" s="1095"/>
      <c r="D27" s="117"/>
      <c r="E27" s="59"/>
      <c r="F27" s="116"/>
      <c r="G27" s="116"/>
      <c r="H27" s="116"/>
      <c r="I27" s="61"/>
      <c r="J27" s="57"/>
      <c r="K27" s="56"/>
      <c r="L27" s="57">
        <f>L25-L26</f>
        <v>0</v>
      </c>
      <c r="M27" s="57">
        <f>M25-M26</f>
        <v>0</v>
      </c>
      <c r="N27" s="57">
        <f>N25-N26</f>
        <v>0</v>
      </c>
      <c r="O27" s="57">
        <f>O25-O26</f>
        <v>0</v>
      </c>
      <c r="P27" s="57">
        <f>O27-N27</f>
        <v>0</v>
      </c>
      <c r="Q27" s="20" t="str">
        <f t="shared" si="0"/>
        <v/>
      </c>
      <c r="R27" s="57" t="s">
        <v>584</v>
      </c>
      <c r="S27" s="61"/>
      <c r="T27" s="61"/>
    </row>
    <row r="28" spans="1:20" ht="13.5" customHeight="1">
      <c r="A28" s="1212" t="str">
        <f>封面!D11&amp;封面!F11</f>
        <v>资产清查单位填报人：赵翠</v>
      </c>
      <c r="B28" s="1212"/>
      <c r="C28" s="1212"/>
      <c r="D28" s="1212"/>
      <c r="E28" s="1212"/>
      <c r="K28" s="150"/>
      <c r="L28" s="247"/>
      <c r="M28" s="247"/>
      <c r="N28" s="150"/>
      <c r="O28" s="150"/>
      <c r="P28" s="150"/>
      <c r="Q28" s="150"/>
      <c r="R28" s="150"/>
    </row>
    <row r="29" spans="1:20" ht="13.5" customHeight="1">
      <c r="A29" s="24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9">
    <mergeCell ref="A26:C26"/>
    <mergeCell ref="A27:C27"/>
    <mergeCell ref="A28:E28"/>
    <mergeCell ref="A2:R2"/>
    <mergeCell ref="A3:R3"/>
    <mergeCell ref="A4:R4"/>
    <mergeCell ref="Q5:R5"/>
    <mergeCell ref="A6:E6"/>
    <mergeCell ref="A25:C25"/>
  </mergeCells>
  <phoneticPr fontId="14" type="noConversion"/>
  <hyperlinks>
    <hyperlink ref="B1" location="'4-5投资性房地产汇总'!B9" display="返回"/>
    <hyperlink ref="A1" location="索引目录!E36" display="返回索引页"/>
  </hyperlinks>
  <printOptions horizontalCentered="1"/>
  <pageMargins left="0.75" right="0.75" top="0.9" bottom="0.83" header="1.22" footer="0.51"/>
  <pageSetup paperSize="9" orientation="landscape"/>
  <headerFooter alignWithMargins="0">
    <oddHeader>&amp;R&amp;"宋体,常规"&amp;10共&amp;"Times New Roman,常规"&amp;N&amp;"宋体,常规"页第&amp;"Times New Roman,常规"&amp;P&amp;"宋体,常规"页</oddHeader>
  </headerFooter>
  <legacy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29"/>
  <sheetViews>
    <sheetView workbookViewId="0">
      <selection activeCell="B1" sqref="B1"/>
    </sheetView>
  </sheetViews>
  <sheetFormatPr defaultColWidth="9" defaultRowHeight="13" outlineLevelCol="1"/>
  <cols>
    <col min="1" max="1" width="6.33203125" style="43" customWidth="1"/>
    <col min="2" max="2" width="11.75" style="43" customWidth="1"/>
    <col min="3" max="3" width="7.83203125" style="43" customWidth="1"/>
    <col min="4" max="4" width="9.58203125" style="43" customWidth="1"/>
    <col min="5" max="5" width="8.83203125" style="43" customWidth="1"/>
    <col min="6" max="6" width="4.75" style="43" customWidth="1"/>
    <col min="7" max="7" width="4.83203125" style="43" customWidth="1"/>
    <col min="8" max="8" width="4.58203125" style="43" customWidth="1"/>
    <col min="9" max="9" width="4.25" style="43" customWidth="1"/>
    <col min="10" max="10" width="5.25" style="43" customWidth="1"/>
    <col min="11" max="11" width="6.75" style="43" customWidth="1"/>
    <col min="12" max="12" width="10.25" style="43" customWidth="1"/>
    <col min="13" max="13" width="10.25" style="43" hidden="1" customWidth="1" outlineLevel="1"/>
    <col min="14" max="14" width="7.08203125" style="43" customWidth="1" collapsed="1"/>
    <col min="15" max="16" width="8.08203125" style="43" customWidth="1"/>
    <col min="17" max="17" width="7.5" style="43" customWidth="1"/>
    <col min="18" max="18" width="7.83203125" style="43" customWidth="1"/>
    <col min="19" max="20" width="9" style="43" hidden="1" customWidth="1" outlineLevel="1"/>
    <col min="21" max="21" width="9" style="43" collapsed="1"/>
    <col min="22" max="16384" width="9" style="43"/>
  </cols>
  <sheetData>
    <row r="1" spans="1:20">
      <c r="A1" s="244" t="s">
        <v>0</v>
      </c>
      <c r="B1" s="244" t="s">
        <v>303</v>
      </c>
    </row>
    <row r="2" spans="1:20" s="41" customFormat="1" ht="25.5" customHeight="1">
      <c r="A2" s="1083" t="s">
        <v>992</v>
      </c>
      <c r="B2" s="1083"/>
      <c r="C2" s="1083"/>
      <c r="D2" s="1083"/>
      <c r="E2" s="1083"/>
      <c r="F2" s="1083"/>
      <c r="G2" s="1083"/>
      <c r="H2" s="1083"/>
      <c r="I2" s="1083"/>
      <c r="J2" s="1083"/>
      <c r="K2" s="1083"/>
      <c r="L2" s="1083"/>
      <c r="M2" s="1083"/>
      <c r="N2" s="1083"/>
      <c r="O2" s="1083"/>
      <c r="P2" s="1083"/>
      <c r="Q2" s="1083"/>
      <c r="R2" s="1083"/>
      <c r="S2" s="46"/>
    </row>
    <row r="3" spans="1:20" s="41" customFormat="1" ht="18.75" customHeight="1">
      <c r="A3" s="1198" t="s">
        <v>586</v>
      </c>
      <c r="B3" s="1198"/>
      <c r="C3" s="1198"/>
      <c r="D3" s="1198"/>
      <c r="E3" s="1198"/>
      <c r="F3" s="1198"/>
      <c r="G3" s="1198"/>
      <c r="H3" s="1198"/>
      <c r="I3" s="1198"/>
      <c r="J3" s="1198"/>
      <c r="K3" s="1198"/>
      <c r="L3" s="1198"/>
      <c r="M3" s="1198"/>
      <c r="N3" s="1198"/>
      <c r="O3" s="1198"/>
      <c r="P3" s="1198"/>
      <c r="Q3" s="1198"/>
      <c r="R3" s="1198"/>
      <c r="S3" s="46"/>
    </row>
    <row r="4" spans="1:20" ht="14.15" customHeight="1">
      <c r="A4" s="1091" t="str">
        <f>CONCATENATE(封面!D9,封面!F9,封面!G9,封面!H9,封面!I9,封面!J9,封面!K9)</f>
        <v>清查基准日：2025年8月31日</v>
      </c>
      <c r="B4" s="1085"/>
      <c r="C4" s="1085"/>
      <c r="D4" s="1085"/>
      <c r="E4" s="1085"/>
      <c r="F4" s="1085"/>
      <c r="G4" s="1085"/>
      <c r="H4" s="1085"/>
      <c r="I4" s="1085"/>
      <c r="J4" s="1085"/>
      <c r="K4" s="1103"/>
      <c r="L4" s="1103"/>
      <c r="M4" s="1103"/>
      <c r="N4" s="1103"/>
      <c r="O4" s="1103"/>
      <c r="P4" s="1103"/>
      <c r="Q4" s="1103"/>
      <c r="R4" s="1103"/>
    </row>
    <row r="5" spans="1:20" ht="12" customHeight="1">
      <c r="B5" s="47"/>
      <c r="C5" s="47"/>
      <c r="D5" s="47"/>
      <c r="E5" s="47"/>
      <c r="F5" s="47"/>
      <c r="G5" s="47"/>
      <c r="H5" s="47"/>
      <c r="I5" s="47"/>
      <c r="J5" s="47"/>
      <c r="K5" s="118"/>
      <c r="L5" s="118"/>
      <c r="M5" s="118"/>
      <c r="N5" s="118"/>
      <c r="O5" s="118"/>
      <c r="P5" s="118"/>
      <c r="Q5" s="118"/>
      <c r="R5" s="157" t="s">
        <v>560</v>
      </c>
    </row>
    <row r="6" spans="1:20" ht="13.5" customHeight="1">
      <c r="A6" s="1211" t="s">
        <v>561</v>
      </c>
      <c r="B6" s="1211"/>
      <c r="C6" s="1211"/>
      <c r="D6" s="1211"/>
      <c r="E6" s="1211"/>
      <c r="R6" s="120" t="s">
        <v>203</v>
      </c>
    </row>
    <row r="7" spans="1:20" s="46" customFormat="1" ht="48.75" customHeight="1">
      <c r="A7" s="122" t="s">
        <v>205</v>
      </c>
      <c r="B7" s="122" t="s">
        <v>591</v>
      </c>
      <c r="C7" s="122" t="s">
        <v>592</v>
      </c>
      <c r="D7" s="122" t="s">
        <v>564</v>
      </c>
      <c r="E7" s="122" t="s">
        <v>593</v>
      </c>
      <c r="F7" s="122" t="s">
        <v>594</v>
      </c>
      <c r="G7" s="122" t="s">
        <v>595</v>
      </c>
      <c r="H7" s="122" t="s">
        <v>596</v>
      </c>
      <c r="I7" s="122" t="s">
        <v>597</v>
      </c>
      <c r="J7" s="122" t="s">
        <v>598</v>
      </c>
      <c r="K7" s="122" t="s">
        <v>599</v>
      </c>
      <c r="L7" s="122" t="s">
        <v>600</v>
      </c>
      <c r="M7" s="114" t="s">
        <v>590</v>
      </c>
      <c r="N7" s="114" t="s">
        <v>275</v>
      </c>
      <c r="O7" s="122" t="s">
        <v>276</v>
      </c>
      <c r="P7" s="122" t="s">
        <v>277</v>
      </c>
      <c r="Q7" s="122" t="s">
        <v>305</v>
      </c>
      <c r="R7" s="122" t="s">
        <v>208</v>
      </c>
      <c r="S7" s="122" t="s">
        <v>582</v>
      </c>
      <c r="T7" s="122" t="s">
        <v>583</v>
      </c>
    </row>
    <row r="8" spans="1:20" ht="15.75" customHeight="1">
      <c r="A8" s="59"/>
      <c r="B8" s="59"/>
      <c r="C8" s="115"/>
      <c r="D8" s="115"/>
      <c r="E8" s="115"/>
      <c r="F8" s="116"/>
      <c r="G8" s="59"/>
      <c r="H8" s="59"/>
      <c r="I8" s="59"/>
      <c r="J8" s="59"/>
      <c r="K8" s="57"/>
      <c r="L8" s="57"/>
      <c r="M8" s="56"/>
      <c r="N8" s="56"/>
      <c r="O8" s="57"/>
      <c r="P8" s="57"/>
      <c r="Q8" s="20" t="str">
        <f>IF(N8=0,"",(O8-N8)/N8*100)</f>
        <v/>
      </c>
      <c r="R8" s="61"/>
      <c r="S8" s="61"/>
      <c r="T8" s="61"/>
    </row>
    <row r="9" spans="1:20" ht="15.75" customHeight="1">
      <c r="A9" s="59"/>
      <c r="B9" s="59"/>
      <c r="C9" s="115"/>
      <c r="D9" s="115"/>
      <c r="E9" s="115"/>
      <c r="F9" s="116"/>
      <c r="G9" s="59"/>
      <c r="H9" s="59"/>
      <c r="I9" s="59"/>
      <c r="J9" s="59"/>
      <c r="K9" s="57"/>
      <c r="L9" s="57"/>
      <c r="M9" s="57"/>
      <c r="N9" s="57"/>
      <c r="O9" s="57"/>
      <c r="P9" s="57"/>
      <c r="Q9" s="20" t="str">
        <f t="shared" ref="Q9:Q27" si="0">IF(N9=0,"",(O9-N9)/N9*100)</f>
        <v/>
      </c>
      <c r="R9" s="61"/>
      <c r="S9" s="61"/>
      <c r="T9" s="61"/>
    </row>
    <row r="10" spans="1:20" ht="15.75" customHeight="1">
      <c r="A10" s="59"/>
      <c r="B10" s="59"/>
      <c r="C10" s="115"/>
      <c r="D10" s="115"/>
      <c r="E10" s="115"/>
      <c r="F10" s="116"/>
      <c r="G10" s="59"/>
      <c r="H10" s="59"/>
      <c r="I10" s="59"/>
      <c r="J10" s="59"/>
      <c r="K10" s="57"/>
      <c r="L10" s="57"/>
      <c r="M10" s="57"/>
      <c r="N10" s="57"/>
      <c r="O10" s="57"/>
      <c r="P10" s="57"/>
      <c r="Q10" s="20" t="str">
        <f t="shared" si="0"/>
        <v/>
      </c>
      <c r="R10" s="61"/>
      <c r="S10" s="61"/>
      <c r="T10" s="61"/>
    </row>
    <row r="11" spans="1:20" ht="15.75" customHeight="1">
      <c r="A11" s="59"/>
      <c r="B11" s="59"/>
      <c r="C11" s="115"/>
      <c r="D11" s="115"/>
      <c r="E11" s="115"/>
      <c r="F11" s="116"/>
      <c r="G11" s="59"/>
      <c r="H11" s="59"/>
      <c r="I11" s="59"/>
      <c r="J11" s="59"/>
      <c r="K11" s="57"/>
      <c r="L11" s="57"/>
      <c r="M11" s="57"/>
      <c r="N11" s="57"/>
      <c r="O11" s="57"/>
      <c r="P11" s="57"/>
      <c r="Q11" s="20" t="str">
        <f t="shared" si="0"/>
        <v/>
      </c>
      <c r="R11" s="61"/>
      <c r="S11" s="61"/>
      <c r="T11" s="61"/>
    </row>
    <row r="12" spans="1:20" ht="15.75" customHeight="1">
      <c r="A12" s="59"/>
      <c r="B12" s="59"/>
      <c r="C12" s="115"/>
      <c r="D12" s="115"/>
      <c r="E12" s="115"/>
      <c r="F12" s="116"/>
      <c r="G12" s="59"/>
      <c r="H12" s="59"/>
      <c r="I12" s="59"/>
      <c r="J12" s="59"/>
      <c r="K12" s="57"/>
      <c r="L12" s="57"/>
      <c r="M12" s="57"/>
      <c r="N12" s="57"/>
      <c r="O12" s="57"/>
      <c r="P12" s="57"/>
      <c r="Q12" s="20" t="str">
        <f t="shared" si="0"/>
        <v/>
      </c>
      <c r="R12" s="61"/>
      <c r="S12" s="61"/>
      <c r="T12" s="61"/>
    </row>
    <row r="13" spans="1:20" ht="15.75" customHeight="1">
      <c r="A13" s="59"/>
      <c r="B13" s="59"/>
      <c r="C13" s="115"/>
      <c r="D13" s="115"/>
      <c r="E13" s="115"/>
      <c r="F13" s="116"/>
      <c r="G13" s="59"/>
      <c r="H13" s="59"/>
      <c r="I13" s="59"/>
      <c r="J13" s="59"/>
      <c r="K13" s="57"/>
      <c r="L13" s="57"/>
      <c r="M13" s="57"/>
      <c r="N13" s="57"/>
      <c r="O13" s="57"/>
      <c r="P13" s="57"/>
      <c r="Q13" s="20" t="str">
        <f t="shared" si="0"/>
        <v/>
      </c>
      <c r="R13" s="61"/>
      <c r="S13" s="61"/>
      <c r="T13" s="61"/>
    </row>
    <row r="14" spans="1:20" ht="15.75" customHeight="1">
      <c r="A14" s="59"/>
      <c r="B14" s="59"/>
      <c r="C14" s="115"/>
      <c r="D14" s="115"/>
      <c r="E14" s="115"/>
      <c r="F14" s="116"/>
      <c r="G14" s="59"/>
      <c r="H14" s="59"/>
      <c r="I14" s="59"/>
      <c r="J14" s="59"/>
      <c r="K14" s="57"/>
      <c r="L14" s="57"/>
      <c r="M14" s="57"/>
      <c r="N14" s="57"/>
      <c r="O14" s="57"/>
      <c r="P14" s="57"/>
      <c r="Q14" s="20" t="str">
        <f t="shared" si="0"/>
        <v/>
      </c>
      <c r="R14" s="61"/>
      <c r="S14" s="61"/>
      <c r="T14" s="61"/>
    </row>
    <row r="15" spans="1:20" ht="15.75" customHeight="1">
      <c r="A15" s="59"/>
      <c r="B15" s="59"/>
      <c r="C15" s="115"/>
      <c r="D15" s="115"/>
      <c r="E15" s="115"/>
      <c r="F15" s="116"/>
      <c r="G15" s="59"/>
      <c r="H15" s="59"/>
      <c r="I15" s="59"/>
      <c r="J15" s="59"/>
      <c r="K15" s="57"/>
      <c r="L15" s="57"/>
      <c r="M15" s="57"/>
      <c r="N15" s="57"/>
      <c r="O15" s="57"/>
      <c r="P15" s="57"/>
      <c r="Q15" s="20" t="str">
        <f t="shared" si="0"/>
        <v/>
      </c>
      <c r="R15" s="61"/>
      <c r="S15" s="61"/>
      <c r="T15" s="61"/>
    </row>
    <row r="16" spans="1:20" ht="15.75" customHeight="1">
      <c r="A16" s="59"/>
      <c r="B16" s="59"/>
      <c r="C16" s="115"/>
      <c r="D16" s="115"/>
      <c r="E16" s="115"/>
      <c r="F16" s="116"/>
      <c r="G16" s="59"/>
      <c r="H16" s="59"/>
      <c r="I16" s="59"/>
      <c r="J16" s="59"/>
      <c r="K16" s="57"/>
      <c r="L16" s="57"/>
      <c r="M16" s="57"/>
      <c r="N16" s="57"/>
      <c r="O16" s="57"/>
      <c r="P16" s="57"/>
      <c r="Q16" s="20" t="str">
        <f t="shared" si="0"/>
        <v/>
      </c>
      <c r="R16" s="61"/>
      <c r="S16" s="61"/>
      <c r="T16" s="61"/>
    </row>
    <row r="17" spans="1:20" ht="15.75" customHeight="1">
      <c r="A17" s="59"/>
      <c r="B17" s="59"/>
      <c r="C17" s="115"/>
      <c r="D17" s="115"/>
      <c r="E17" s="115"/>
      <c r="F17" s="116"/>
      <c r="G17" s="59"/>
      <c r="H17" s="59"/>
      <c r="I17" s="59"/>
      <c r="J17" s="59"/>
      <c r="K17" s="57"/>
      <c r="L17" s="57"/>
      <c r="M17" s="57"/>
      <c r="N17" s="57"/>
      <c r="O17" s="57"/>
      <c r="P17" s="57"/>
      <c r="Q17" s="20" t="str">
        <f t="shared" si="0"/>
        <v/>
      </c>
      <c r="R17" s="61"/>
      <c r="S17" s="61"/>
      <c r="T17" s="61"/>
    </row>
    <row r="18" spans="1:20" ht="15.75" customHeight="1">
      <c r="A18" s="59"/>
      <c r="B18" s="59"/>
      <c r="C18" s="115"/>
      <c r="D18" s="115"/>
      <c r="E18" s="115"/>
      <c r="F18" s="116"/>
      <c r="G18" s="59"/>
      <c r="H18" s="59"/>
      <c r="I18" s="59"/>
      <c r="J18" s="59"/>
      <c r="K18" s="57"/>
      <c r="L18" s="57"/>
      <c r="M18" s="57"/>
      <c r="N18" s="57"/>
      <c r="O18" s="57"/>
      <c r="P18" s="57"/>
      <c r="Q18" s="20" t="str">
        <f t="shared" si="0"/>
        <v/>
      </c>
      <c r="R18" s="61"/>
      <c r="S18" s="61"/>
      <c r="T18" s="61"/>
    </row>
    <row r="19" spans="1:20" ht="15.75" customHeight="1">
      <c r="A19" s="59"/>
      <c r="B19" s="59"/>
      <c r="C19" s="115"/>
      <c r="D19" s="115"/>
      <c r="E19" s="115"/>
      <c r="F19" s="116"/>
      <c r="G19" s="59"/>
      <c r="H19" s="59"/>
      <c r="I19" s="59"/>
      <c r="J19" s="59"/>
      <c r="K19" s="57"/>
      <c r="L19" s="57"/>
      <c r="M19" s="57"/>
      <c r="N19" s="57"/>
      <c r="O19" s="57"/>
      <c r="P19" s="57"/>
      <c r="Q19" s="20" t="str">
        <f t="shared" si="0"/>
        <v/>
      </c>
      <c r="R19" s="61"/>
      <c r="S19" s="61"/>
      <c r="T19" s="61"/>
    </row>
    <row r="20" spans="1:20" ht="15.75" customHeight="1">
      <c r="A20" s="59"/>
      <c r="B20" s="59"/>
      <c r="C20" s="115"/>
      <c r="D20" s="115"/>
      <c r="E20" s="115"/>
      <c r="F20" s="116"/>
      <c r="G20" s="59"/>
      <c r="H20" s="59"/>
      <c r="I20" s="59"/>
      <c r="J20" s="59"/>
      <c r="K20" s="57"/>
      <c r="L20" s="57"/>
      <c r="M20" s="57"/>
      <c r="N20" s="57"/>
      <c r="O20" s="57"/>
      <c r="P20" s="57"/>
      <c r="Q20" s="20" t="str">
        <f t="shared" si="0"/>
        <v/>
      </c>
      <c r="R20" s="61"/>
      <c r="S20" s="61"/>
      <c r="T20" s="61"/>
    </row>
    <row r="21" spans="1:20" ht="15.75" customHeight="1">
      <c r="A21" s="59"/>
      <c r="B21" s="59"/>
      <c r="C21" s="115"/>
      <c r="D21" s="115"/>
      <c r="E21" s="115"/>
      <c r="F21" s="116"/>
      <c r="G21" s="59"/>
      <c r="H21" s="59"/>
      <c r="I21" s="59"/>
      <c r="J21" s="59"/>
      <c r="K21" s="57"/>
      <c r="L21" s="57"/>
      <c r="M21" s="57"/>
      <c r="N21" s="57"/>
      <c r="O21" s="57"/>
      <c r="P21" s="57"/>
      <c r="Q21" s="20" t="str">
        <f t="shared" si="0"/>
        <v/>
      </c>
      <c r="R21" s="61"/>
      <c r="S21" s="61"/>
      <c r="T21" s="61"/>
    </row>
    <row r="22" spans="1:20" ht="15.75" customHeight="1">
      <c r="A22" s="59"/>
      <c r="B22" s="59"/>
      <c r="C22" s="115"/>
      <c r="D22" s="115"/>
      <c r="E22" s="115"/>
      <c r="F22" s="116"/>
      <c r="G22" s="59"/>
      <c r="H22" s="59"/>
      <c r="I22" s="59"/>
      <c r="J22" s="59"/>
      <c r="K22" s="57"/>
      <c r="L22" s="57"/>
      <c r="M22" s="57"/>
      <c r="N22" s="57"/>
      <c r="O22" s="57"/>
      <c r="P22" s="57"/>
      <c r="Q22" s="20" t="str">
        <f t="shared" si="0"/>
        <v/>
      </c>
      <c r="R22" s="61"/>
      <c r="S22" s="61"/>
      <c r="T22" s="61"/>
    </row>
    <row r="23" spans="1:20" ht="15.75" customHeight="1">
      <c r="A23" s="59"/>
      <c r="B23" s="59"/>
      <c r="C23" s="115"/>
      <c r="D23" s="115"/>
      <c r="E23" s="115"/>
      <c r="F23" s="116"/>
      <c r="G23" s="59"/>
      <c r="H23" s="59"/>
      <c r="I23" s="59"/>
      <c r="J23" s="59"/>
      <c r="K23" s="57"/>
      <c r="L23" s="57"/>
      <c r="M23" s="57"/>
      <c r="N23" s="57"/>
      <c r="O23" s="57"/>
      <c r="P23" s="57"/>
      <c r="Q23" s="20" t="str">
        <f t="shared" si="0"/>
        <v/>
      </c>
      <c r="R23" s="61"/>
      <c r="S23" s="61"/>
      <c r="T23" s="61"/>
    </row>
    <row r="24" spans="1:20" ht="15.75" customHeight="1">
      <c r="A24" s="59"/>
      <c r="B24" s="59"/>
      <c r="C24" s="115"/>
      <c r="D24" s="115"/>
      <c r="E24" s="115"/>
      <c r="F24" s="116"/>
      <c r="G24" s="59"/>
      <c r="H24" s="59"/>
      <c r="I24" s="59"/>
      <c r="J24" s="59"/>
      <c r="K24" s="57"/>
      <c r="L24" s="57"/>
      <c r="M24" s="57"/>
      <c r="N24" s="57"/>
      <c r="O24" s="57"/>
      <c r="P24" s="57"/>
      <c r="Q24" s="20" t="str">
        <f t="shared" si="0"/>
        <v/>
      </c>
      <c r="R24" s="61"/>
      <c r="S24" s="61"/>
      <c r="T24" s="61"/>
    </row>
    <row r="25" spans="1:20" ht="15.75" customHeight="1">
      <c r="A25" s="59"/>
      <c r="B25" s="59"/>
      <c r="C25" s="115"/>
      <c r="D25" s="115"/>
      <c r="E25" s="115"/>
      <c r="F25" s="116"/>
      <c r="G25" s="59"/>
      <c r="H25" s="59"/>
      <c r="I25" s="59"/>
      <c r="J25" s="59"/>
      <c r="K25" s="57"/>
      <c r="L25" s="57"/>
      <c r="M25" s="57"/>
      <c r="N25" s="57"/>
      <c r="O25" s="57"/>
      <c r="P25" s="57"/>
      <c r="Q25" s="20" t="str">
        <f t="shared" si="0"/>
        <v/>
      </c>
      <c r="R25" s="61"/>
      <c r="S25" s="61"/>
      <c r="T25" s="61"/>
    </row>
    <row r="26" spans="1:20" ht="15.75" customHeight="1">
      <c r="A26" s="59"/>
      <c r="B26" s="59"/>
      <c r="C26" s="115"/>
      <c r="D26" s="115"/>
      <c r="E26" s="115"/>
      <c r="F26" s="116"/>
      <c r="G26" s="59"/>
      <c r="H26" s="59"/>
      <c r="I26" s="59"/>
      <c r="J26" s="59"/>
      <c r="K26" s="57"/>
      <c r="L26" s="57"/>
      <c r="M26" s="57"/>
      <c r="N26" s="57"/>
      <c r="O26" s="57"/>
      <c r="P26" s="57"/>
      <c r="Q26" s="20" t="str">
        <f t="shared" si="0"/>
        <v/>
      </c>
      <c r="R26" s="61"/>
      <c r="S26" s="61"/>
      <c r="T26" s="61"/>
    </row>
    <row r="27" spans="1:20" ht="12.75" customHeight="1">
      <c r="A27" s="1094" t="s">
        <v>378</v>
      </c>
      <c r="B27" s="1195"/>
      <c r="C27" s="1195"/>
      <c r="D27" s="1195"/>
      <c r="E27" s="1095"/>
      <c r="F27" s="116"/>
      <c r="G27" s="59"/>
      <c r="H27" s="59"/>
      <c r="I27" s="59"/>
      <c r="J27" s="59"/>
      <c r="K27" s="57"/>
      <c r="L27" s="57"/>
      <c r="M27" s="57">
        <f>SUM(M8:M26)</f>
        <v>0</v>
      </c>
      <c r="N27" s="57">
        <f>SUM(N8:N26)</f>
        <v>0</v>
      </c>
      <c r="O27" s="57">
        <f>SUM(O8:O26)</f>
        <v>0</v>
      </c>
      <c r="P27" s="57">
        <f>O27-N27</f>
        <v>0</v>
      </c>
      <c r="Q27" s="20" t="str">
        <f t="shared" si="0"/>
        <v/>
      </c>
      <c r="R27" s="61"/>
    </row>
    <row r="28" spans="1:20" ht="12.75" customHeight="1">
      <c r="A28" s="1197" t="str">
        <f>封面!D11&amp;封面!F11</f>
        <v>资产清查单位填报人：赵翠</v>
      </c>
      <c r="B28" s="1197"/>
      <c r="C28" s="1197"/>
      <c r="D28" s="1197"/>
      <c r="K28" s="150"/>
      <c r="L28" s="247"/>
      <c r="M28" s="247"/>
      <c r="N28" s="150"/>
      <c r="O28" s="150"/>
      <c r="P28" s="150"/>
      <c r="Q28" s="150"/>
      <c r="R28" s="150"/>
    </row>
    <row r="29" spans="1:20" ht="13.5" customHeight="1">
      <c r="A29" s="24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6">
    <mergeCell ref="A28:D28"/>
    <mergeCell ref="A2:R2"/>
    <mergeCell ref="A3:R3"/>
    <mergeCell ref="A4:R4"/>
    <mergeCell ref="A6:E6"/>
    <mergeCell ref="A27:E27"/>
  </mergeCells>
  <phoneticPr fontId="14" type="noConversion"/>
  <hyperlinks>
    <hyperlink ref="B1" location="'4-5投资性房地产汇总'!B10" display="返回"/>
    <hyperlink ref="A1" location="索引目录!E37" display="返回索引页"/>
  </hyperlinks>
  <printOptions horizontalCentered="1"/>
  <pageMargins left="0.55000000000000004" right="0.55000000000000004" top="0.9" bottom="0.83" header="1.22" footer="0.51"/>
  <pageSetup paperSize="9" orientation="landscape"/>
  <headerFooter alignWithMargins="0">
    <oddHeader>&amp;R&amp;"宋体,常规"&amp;10共&amp;"Times New Roman,常规"&amp;N&amp;"宋体,常规"页第&amp;"Times New Roman,常规"&amp;P&amp;"宋体,常规"页</oddHead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6"/>
  </sheetPr>
  <dimension ref="A1:L26"/>
  <sheetViews>
    <sheetView workbookViewId="0"/>
  </sheetViews>
  <sheetFormatPr defaultColWidth="9" defaultRowHeight="15.75" customHeight="1" outlineLevelCol="1"/>
  <cols>
    <col min="1" max="1" width="5.5" style="3" customWidth="1"/>
    <col min="2" max="2" width="25.4140625" style="3" customWidth="1"/>
    <col min="3" max="4" width="12.83203125" style="3" customWidth="1" outlineLevel="1"/>
    <col min="5" max="8" width="12.83203125" style="3" customWidth="1"/>
    <col min="9" max="10" width="6.5" style="3" customWidth="1"/>
    <col min="11" max="12" width="5.5" style="3" customWidth="1"/>
    <col min="13" max="16384" width="9" style="3"/>
  </cols>
  <sheetData>
    <row r="1" spans="1:12" ht="13">
      <c r="A1" s="128" t="s">
        <v>0</v>
      </c>
      <c r="B1" s="5" t="s">
        <v>1209</v>
      </c>
      <c r="C1" s="6"/>
      <c r="D1" s="6"/>
      <c r="E1" s="6"/>
      <c r="F1" s="6"/>
      <c r="G1" s="6"/>
      <c r="H1" s="6"/>
      <c r="I1" s="6"/>
      <c r="J1" s="6"/>
      <c r="K1" s="6"/>
      <c r="L1" s="6"/>
    </row>
    <row r="2" spans="1:12" s="1" customFormat="1" ht="30" customHeight="1">
      <c r="A2" s="1106" t="s">
        <v>823</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08"/>
      <c r="D3" s="1108"/>
      <c r="E3" s="1108"/>
      <c r="F3" s="1108"/>
      <c r="G3" s="1111"/>
      <c r="H3" s="1111"/>
      <c r="I3" s="1111"/>
      <c r="J3" s="1111"/>
      <c r="K3" s="1111"/>
      <c r="L3" s="1111"/>
    </row>
    <row r="4" spans="1:12" ht="14.15" customHeight="1">
      <c r="A4" s="8"/>
      <c r="B4" s="8"/>
      <c r="C4" s="8"/>
      <c r="D4" s="8"/>
      <c r="E4" s="8"/>
      <c r="F4" s="8"/>
      <c r="G4" s="9"/>
      <c r="H4" s="9"/>
      <c r="I4" s="9"/>
      <c r="J4" s="9"/>
      <c r="K4" s="9"/>
      <c r="L4" s="10" t="s">
        <v>601</v>
      </c>
    </row>
    <row r="5" spans="1:12" ht="15.75" customHeight="1">
      <c r="A5" s="11" t="str">
        <f>封面!D7&amp;封面!E7</f>
        <v>资产清查单位：和县飞雁城乡客运有限公司</v>
      </c>
      <c r="L5" s="12" t="s">
        <v>203</v>
      </c>
    </row>
    <row r="6" spans="1:12" s="2" customFormat="1" ht="15.75" customHeight="1">
      <c r="A6" s="1143" t="s">
        <v>349</v>
      </c>
      <c r="B6" s="1145" t="s">
        <v>304</v>
      </c>
      <c r="C6" s="1145" t="s">
        <v>274</v>
      </c>
      <c r="D6" s="1150"/>
      <c r="E6" s="1145" t="s">
        <v>948</v>
      </c>
      <c r="F6" s="1150"/>
      <c r="G6" s="1145" t="s">
        <v>824</v>
      </c>
      <c r="H6" s="1150"/>
      <c r="I6" s="1145" t="s">
        <v>277</v>
      </c>
      <c r="J6" s="1150"/>
      <c r="K6" s="1145" t="s">
        <v>305</v>
      </c>
      <c r="L6" s="1214"/>
    </row>
    <row r="7" spans="1:12" s="2" customFormat="1" ht="15.75" customHeight="1">
      <c r="A7" s="1144"/>
      <c r="B7" s="1146"/>
      <c r="C7" s="163" t="s">
        <v>556</v>
      </c>
      <c r="D7" s="163" t="s">
        <v>557</v>
      </c>
      <c r="E7" s="163" t="s">
        <v>556</v>
      </c>
      <c r="F7" s="163" t="s">
        <v>557</v>
      </c>
      <c r="G7" s="163" t="s">
        <v>556</v>
      </c>
      <c r="H7" s="163" t="s">
        <v>557</v>
      </c>
      <c r="I7" s="163" t="s">
        <v>556</v>
      </c>
      <c r="J7" s="163" t="s">
        <v>557</v>
      </c>
      <c r="K7" s="163" t="s">
        <v>556</v>
      </c>
      <c r="L7" s="242" t="s">
        <v>557</v>
      </c>
    </row>
    <row r="8" spans="1:12" s="36" customFormat="1" ht="20.149999999999999" customHeight="1">
      <c r="A8" s="792"/>
      <c r="B8" s="793" t="s">
        <v>602</v>
      </c>
      <c r="C8" s="794">
        <f>SUM(C9:C11)</f>
        <v>0</v>
      </c>
      <c r="D8" s="794">
        <f>SUM(D9:D11)</f>
        <v>0</v>
      </c>
      <c r="E8" s="794">
        <f>E9+E10</f>
        <v>0</v>
      </c>
      <c r="F8" s="840">
        <f>F9+F10+F11</f>
        <v>0</v>
      </c>
      <c r="G8" s="794">
        <f t="shared" ref="G8:H8" si="0">G9+G10+G11</f>
        <v>0</v>
      </c>
      <c r="H8" s="794">
        <f t="shared" si="0"/>
        <v>0</v>
      </c>
      <c r="I8" s="794"/>
      <c r="J8" s="794"/>
      <c r="K8" s="794"/>
      <c r="L8" s="795"/>
    </row>
    <row r="9" spans="1:12" ht="20.149999999999999" customHeight="1">
      <c r="A9" s="236" t="s">
        <v>603</v>
      </c>
      <c r="B9" s="237" t="s">
        <v>604</v>
      </c>
      <c r="C9" s="75">
        <f>'4-6-1房屋建筑物'!U21</f>
        <v>0</v>
      </c>
      <c r="D9" s="75">
        <f>'4-6-1房屋建筑物'!V21</f>
        <v>0</v>
      </c>
      <c r="E9" s="75">
        <f>'4-6-1房屋建筑物'!W21</f>
        <v>0</v>
      </c>
      <c r="F9" s="690">
        <f>'4-6-1房屋建筑物'!X19</f>
        <v>0</v>
      </c>
      <c r="G9" s="75">
        <f>'4-6-1房屋建筑物'!Y19</f>
        <v>0</v>
      </c>
      <c r="H9" s="75">
        <f>'4-6-1房屋建筑物'!Z19</f>
        <v>0</v>
      </c>
      <c r="I9" s="75"/>
      <c r="J9" s="75"/>
      <c r="K9" s="75"/>
      <c r="L9" s="106"/>
    </row>
    <row r="10" spans="1:12" ht="20.149999999999999" customHeight="1">
      <c r="A10" s="236" t="s">
        <v>605</v>
      </c>
      <c r="B10" s="237" t="s">
        <v>606</v>
      </c>
      <c r="C10" s="75">
        <f>'4-6-2构筑物'!J23</f>
        <v>0</v>
      </c>
      <c r="D10" s="75">
        <f>'4-6-2构筑物'!K23</f>
        <v>0</v>
      </c>
      <c r="E10" s="75">
        <f>'4-6-2构筑物'!L23</f>
        <v>0</v>
      </c>
      <c r="F10" s="690">
        <f>'4-6-2构筑物'!M21</f>
        <v>0</v>
      </c>
      <c r="G10" s="75">
        <f>'4-6-2构筑物'!N21</f>
        <v>0</v>
      </c>
      <c r="H10" s="75">
        <f>'4-6-2构筑物'!O21</f>
        <v>0</v>
      </c>
      <c r="I10" s="75"/>
      <c r="J10" s="75"/>
      <c r="K10" s="75"/>
      <c r="L10" s="106"/>
    </row>
    <row r="11" spans="1:12" ht="20.149999999999999" customHeight="1">
      <c r="A11" s="236" t="s">
        <v>607</v>
      </c>
      <c r="B11" s="237" t="s">
        <v>608</v>
      </c>
      <c r="C11" s="75">
        <f>'4-6-3管道沟槽'!J28</f>
        <v>0</v>
      </c>
      <c r="D11" s="75">
        <f>'4-6-3管道沟槽'!K28</f>
        <v>0</v>
      </c>
      <c r="E11" s="75"/>
      <c r="F11" s="690"/>
      <c r="G11" s="75"/>
      <c r="H11" s="75"/>
      <c r="I11" s="75"/>
      <c r="J11" s="75"/>
      <c r="K11" s="75"/>
      <c r="L11" s="106"/>
    </row>
    <row r="12" spans="1:12" ht="20.149999999999999" customHeight="1">
      <c r="A12" s="236"/>
      <c r="B12" s="238"/>
      <c r="C12" s="75"/>
      <c r="D12" s="75"/>
      <c r="E12" s="75"/>
      <c r="F12" s="690"/>
      <c r="G12" s="75"/>
      <c r="H12" s="75"/>
      <c r="I12" s="75"/>
      <c r="J12" s="75"/>
      <c r="K12" s="75"/>
      <c r="L12" s="106"/>
    </row>
    <row r="13" spans="1:12" s="36" customFormat="1" ht="20.149999999999999" customHeight="1">
      <c r="A13" s="792"/>
      <c r="B13" s="793" t="s">
        <v>609</v>
      </c>
      <c r="C13" s="794">
        <f>SUM(C14:C16)</f>
        <v>30501427.899999999</v>
      </c>
      <c r="D13" s="794">
        <f>SUM(D14:D16)</f>
        <v>7184552.6799999978</v>
      </c>
      <c r="E13" s="794">
        <f>E14+E15+E16</f>
        <v>30501427.899999999</v>
      </c>
      <c r="F13" s="840">
        <f t="shared" ref="F13:I13" si="1">F14+F15+F16</f>
        <v>7184552.6799999978</v>
      </c>
      <c r="G13" s="794">
        <f t="shared" si="1"/>
        <v>30501427.899999999</v>
      </c>
      <c r="H13" s="794">
        <f t="shared" si="1"/>
        <v>7184552.6799999978</v>
      </c>
      <c r="I13" s="794">
        <f t="shared" si="1"/>
        <v>0</v>
      </c>
      <c r="J13" s="794"/>
      <c r="K13" s="794"/>
      <c r="L13" s="795"/>
    </row>
    <row r="14" spans="1:12" ht="20.149999999999999" customHeight="1">
      <c r="A14" s="236" t="s">
        <v>610</v>
      </c>
      <c r="B14" s="237" t="s">
        <v>947</v>
      </c>
      <c r="C14" s="75">
        <f>'4-6-4机器设备'!K50</f>
        <v>0</v>
      </c>
      <c r="D14" s="75">
        <f>'4-6-4机器设备'!L50</f>
        <v>0</v>
      </c>
      <c r="E14" s="75">
        <f>'4-6-4机器设备'!M50</f>
        <v>0</v>
      </c>
      <c r="F14" s="690">
        <f>'4-6-4机器设备'!N48</f>
        <v>0</v>
      </c>
      <c r="G14" s="75">
        <f>'4-6-4机器设备'!M48</f>
        <v>0</v>
      </c>
      <c r="H14" s="75">
        <f>'4-6-4机器设备'!P48</f>
        <v>0</v>
      </c>
      <c r="I14" s="75"/>
      <c r="J14" s="75"/>
      <c r="K14" s="75"/>
      <c r="L14" s="106"/>
    </row>
    <row r="15" spans="1:12" s="43" customFormat="1" ht="20.149999999999999" customHeight="1">
      <c r="A15" s="239" t="s">
        <v>611</v>
      </c>
      <c r="B15" s="240" t="s">
        <v>612</v>
      </c>
      <c r="C15" s="136">
        <f>'4-6-5车辆'!K68</f>
        <v>30425523.5</v>
      </c>
      <c r="D15" s="136">
        <f>'4-6-5车辆'!L68</f>
        <v>7152605.9799999977</v>
      </c>
      <c r="E15" s="136">
        <f>'4-6-5车辆'!M68</f>
        <v>30425523.5</v>
      </c>
      <c r="F15" s="690">
        <f>'4-6-5车辆'!N66</f>
        <v>7152605.9799999977</v>
      </c>
      <c r="G15" s="136">
        <f>'4-6-5车辆'!O66</f>
        <v>30425523.5</v>
      </c>
      <c r="H15" s="136">
        <f>'4-6-5车辆'!Q66</f>
        <v>7152605.9799999977</v>
      </c>
      <c r="I15" s="136"/>
      <c r="J15" s="136"/>
      <c r="K15" s="136"/>
      <c r="L15" s="243"/>
    </row>
    <row r="16" spans="1:12" ht="20.149999999999999" customHeight="1">
      <c r="A16" s="236" t="s">
        <v>613</v>
      </c>
      <c r="B16" s="237" t="s">
        <v>614</v>
      </c>
      <c r="C16" s="75">
        <f>'4-6-6电子设备'!K34</f>
        <v>75904.399999999994</v>
      </c>
      <c r="D16" s="75">
        <f>'4-6-6电子设备'!L34</f>
        <v>31946.7</v>
      </c>
      <c r="E16" s="75">
        <f>'4-6-6电子设备'!M34</f>
        <v>75904.399999999994</v>
      </c>
      <c r="F16" s="690">
        <f>'4-6-6电子设备'!N32</f>
        <v>31946.7</v>
      </c>
      <c r="G16" s="75">
        <f>'4-6-6电子设备'!O32</f>
        <v>75904.399999999994</v>
      </c>
      <c r="H16" s="75">
        <f>'4-6-6电子设备'!P32</f>
        <v>31946.7</v>
      </c>
      <c r="I16" s="75"/>
      <c r="J16" s="75"/>
      <c r="K16" s="75"/>
      <c r="L16" s="106"/>
    </row>
    <row r="17" spans="1:12" ht="20.149999999999999" customHeight="1">
      <c r="A17" s="236"/>
      <c r="B17" s="237"/>
      <c r="C17" s="75"/>
      <c r="D17" s="75"/>
      <c r="E17" s="75"/>
      <c r="F17" s="690"/>
      <c r="G17" s="75"/>
      <c r="H17" s="75"/>
      <c r="I17" s="75"/>
      <c r="J17" s="75"/>
      <c r="K17" s="75"/>
      <c r="L17" s="106"/>
    </row>
    <row r="18" spans="1:12" ht="20.149999999999999" customHeight="1">
      <c r="A18" s="236" t="s">
        <v>615</v>
      </c>
      <c r="B18" s="241" t="s">
        <v>199</v>
      </c>
      <c r="C18" s="75">
        <f>'4-6-7土地'!J27</f>
        <v>0</v>
      </c>
      <c r="D18" s="75">
        <f>'4-6-7土地'!K27</f>
        <v>0</v>
      </c>
      <c r="E18" s="75"/>
      <c r="F18" s="690"/>
      <c r="G18" s="75"/>
      <c r="H18" s="75"/>
      <c r="I18" s="75"/>
      <c r="J18" s="75"/>
      <c r="K18" s="75"/>
      <c r="L18" s="106"/>
    </row>
    <row r="19" spans="1:12" s="36" customFormat="1" ht="20.149999999999999" customHeight="1">
      <c r="A19" s="1215" t="s">
        <v>616</v>
      </c>
      <c r="B19" s="1216"/>
      <c r="C19" s="794">
        <f>SUM(C8,C13,C18)</f>
        <v>30501427.899999999</v>
      </c>
      <c r="D19" s="794">
        <f>SUM(D8,D13,D18)</f>
        <v>7184552.6799999978</v>
      </c>
      <c r="E19" s="794">
        <f t="shared" ref="E19:H19" si="2">SUM(E8,E13,E18)</f>
        <v>30501427.899999999</v>
      </c>
      <c r="F19" s="840">
        <f t="shared" si="2"/>
        <v>7184552.6799999978</v>
      </c>
      <c r="G19" s="794">
        <f t="shared" si="2"/>
        <v>30501427.899999999</v>
      </c>
      <c r="H19" s="794">
        <f t="shared" si="2"/>
        <v>7184552.6799999978</v>
      </c>
      <c r="I19" s="794"/>
      <c r="J19" s="794"/>
      <c r="K19" s="794"/>
      <c r="L19" s="795"/>
    </row>
    <row r="20" spans="1:12" ht="20.149999999999999" customHeight="1">
      <c r="A20" s="1217" t="s">
        <v>617</v>
      </c>
      <c r="B20" s="1218"/>
      <c r="C20" s="75"/>
      <c r="D20" s="75"/>
      <c r="E20" s="75"/>
      <c r="F20" s="136"/>
      <c r="G20" s="136"/>
      <c r="H20" s="136"/>
      <c r="I20" s="75"/>
      <c r="J20" s="75"/>
      <c r="K20" s="75"/>
      <c r="L20" s="106"/>
    </row>
    <row r="21" spans="1:12" s="36" customFormat="1" ht="20.149999999999999" customHeight="1">
      <c r="A21" s="1219" t="s">
        <v>616</v>
      </c>
      <c r="B21" s="1220"/>
      <c r="C21" s="796">
        <f>C19-C20</f>
        <v>30501427.899999999</v>
      </c>
      <c r="D21" s="796">
        <f>D19-D20</f>
        <v>7184552.6799999978</v>
      </c>
      <c r="E21" s="796">
        <f>E8+E13</f>
        <v>30501427.899999999</v>
      </c>
      <c r="F21" s="815">
        <f t="shared" ref="F21:I21" si="3">F8+F13</f>
        <v>7184552.6799999978</v>
      </c>
      <c r="G21" s="796">
        <f t="shared" si="3"/>
        <v>30501427.899999999</v>
      </c>
      <c r="H21" s="796">
        <f t="shared" si="3"/>
        <v>7184552.6799999978</v>
      </c>
      <c r="I21" s="796">
        <f t="shared" si="3"/>
        <v>0</v>
      </c>
      <c r="J21" s="796"/>
      <c r="K21" s="796"/>
      <c r="L21" s="797"/>
    </row>
    <row r="22" spans="1:12" ht="15.75" customHeight="1">
      <c r="A22" s="24" t="str">
        <f>封面!D11&amp;封面!F11</f>
        <v>资产清查单位填报人：赵翠</v>
      </c>
      <c r="G22" s="24"/>
    </row>
    <row r="23" spans="1:12" ht="15.75" customHeight="1">
      <c r="A23" s="24" t="str">
        <f>CONCATENATE(封面!D13,封面!F13,封面!G13,封面!H13,封面!I13,封面!J13,封面!K13)</f>
        <v>填表日期：2025年9月23日</v>
      </c>
    </row>
    <row r="26" spans="1:12" ht="15.75" customHeight="1">
      <c r="F26" s="82"/>
    </row>
  </sheetData>
  <sheetProtection formatCells="0" formatColumns="0" formatRows="0" insertColumns="0" insertRows="0" deleteColumns="0" deleteRows="0" sort="0" autoFilter="0" pivotTables="0"/>
  <mergeCells count="12">
    <mergeCell ref="A19:B19"/>
    <mergeCell ref="A20:B20"/>
    <mergeCell ref="A21:B21"/>
    <mergeCell ref="A6:A7"/>
    <mergeCell ref="B6:B7"/>
    <mergeCell ref="A2:L2"/>
    <mergeCell ref="A3:L3"/>
    <mergeCell ref="C6:D6"/>
    <mergeCell ref="E6:F6"/>
    <mergeCell ref="G6:H6"/>
    <mergeCell ref="I6:J6"/>
    <mergeCell ref="K6:L6"/>
  </mergeCells>
  <phoneticPr fontId="14" type="noConversion"/>
  <hyperlinks>
    <hyperlink ref="A1" location="索引目录!D38" display="返回索引页"/>
    <hyperlink ref="B9" location="'4-6-1房屋建筑物'!B1" display="固定资产-房屋建筑物"/>
    <hyperlink ref="B10" location="'4-6-2构筑物'!B1" display="固定资产-构筑物及其他辅助设施"/>
    <hyperlink ref="B11" location="'4-6-3管道沟槽'!B1" display="固定资产-管道及沟槽"/>
    <hyperlink ref="B14" location="'4-6-4机器设备'!B1" display="固定资产-机器设备"/>
    <hyperlink ref="B15" location="'4-6-5车辆'!B1" display="固定资产-车辆"/>
    <hyperlink ref="B16" location="'4-6-6电子设备'!B1" display="固定资产-电子设备"/>
    <hyperlink ref="B1" location="'4-非流动资产汇总'!B12" display="返回"/>
    <hyperlink ref="B18" location="'4-6-7土地'!B1" display="土地"/>
  </hyperlinks>
  <printOptions horizontalCentered="1"/>
  <pageMargins left="0.35433070866141736" right="0.15748031496062992" top="0.70866141732283472" bottom="0.62992125984251968" header="0.62992125984251968" footer="0.31496062992125984"/>
  <pageSetup paperSize="9"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pageSetUpPr fitToPage="1"/>
  </sheetPr>
  <dimension ref="A1:AG23"/>
  <sheetViews>
    <sheetView workbookViewId="0"/>
  </sheetViews>
  <sheetFormatPr defaultColWidth="9" defaultRowHeight="15.75" customHeight="1" outlineLevelCol="1"/>
  <cols>
    <col min="1" max="1" width="5" style="3" customWidth="1"/>
    <col min="2" max="2" width="7.75" style="3" customWidth="1"/>
    <col min="3" max="3" width="13.25" style="3" customWidth="1"/>
    <col min="4" max="4" width="9" style="3" hidden="1" customWidth="1" outlineLevel="1"/>
    <col min="5" max="5" width="8.5" style="3" customWidth="1" outlineLevel="1"/>
    <col min="6" max="6" width="4.5" style="3" customWidth="1"/>
    <col min="7" max="7" width="6.83203125" style="3" hidden="1" customWidth="1" outlineLevel="1"/>
    <col min="8" max="8" width="9.5" style="3" hidden="1" customWidth="1" outlineLevel="1"/>
    <col min="9" max="9" width="6.1640625" style="43" hidden="1" customWidth="1" outlineLevel="1"/>
    <col min="10" max="10" width="7.83203125" style="43" hidden="1" customWidth="1" outlineLevel="1"/>
    <col min="11" max="11" width="4.5" style="43" hidden="1" customWidth="1" outlineLevel="1"/>
    <col min="12" max="12" width="7.83203125" style="3" hidden="1" customWidth="1" outlineLevel="1"/>
    <col min="13" max="14" width="6.83203125" style="3" hidden="1" customWidth="1" outlineLevel="1"/>
    <col min="15" max="15" width="7.83203125" style="694" bestFit="1" customWidth="1" outlineLevel="1"/>
    <col min="16" max="16" width="7.83203125" style="3" hidden="1" customWidth="1" outlineLevel="1"/>
    <col min="17" max="17" width="8.83203125" style="3" bestFit="1" customWidth="1" collapsed="1"/>
    <col min="18" max="18" width="7.83203125" style="3" bestFit="1" customWidth="1"/>
    <col min="19" max="19" width="6.75" style="3" customWidth="1"/>
    <col min="20" max="20" width="13.08203125" style="3" hidden="1" customWidth="1"/>
    <col min="21" max="22" width="10.83203125" style="3" bestFit="1" customWidth="1" outlineLevel="1"/>
    <col min="23" max="23" width="10.83203125" style="655" bestFit="1" customWidth="1"/>
    <col min="24" max="24" width="12.25" style="3" customWidth="1"/>
    <col min="25" max="25" width="13.33203125" style="3" customWidth="1"/>
    <col min="26" max="26" width="11.25" style="3" customWidth="1"/>
    <col min="27" max="27" width="8.5" style="3" customWidth="1"/>
    <col min="28" max="28" width="7.83203125" style="3" customWidth="1"/>
    <col min="29" max="29" width="10" style="3" hidden="1" customWidth="1"/>
    <col min="30" max="30" width="13.33203125" style="3" customWidth="1"/>
    <col min="31" max="31" width="15.25" style="3" hidden="1" customWidth="1" outlineLevel="1"/>
    <col min="32" max="32" width="0.25" style="3" hidden="1" customWidth="1" outlineLevel="1"/>
    <col min="33" max="33" width="9" style="3" collapsed="1"/>
    <col min="34" max="16384" width="9" style="3"/>
  </cols>
  <sheetData>
    <row r="1" spans="1:32" ht="15">
      <c r="A1" s="4" t="s">
        <v>0</v>
      </c>
      <c r="B1" s="5" t="s">
        <v>303</v>
      </c>
      <c r="C1" s="6"/>
      <c r="D1" s="6"/>
      <c r="E1" s="6"/>
      <c r="F1" s="6"/>
      <c r="G1" s="6"/>
      <c r="H1" s="6"/>
      <c r="I1" s="46"/>
      <c r="J1" s="46"/>
      <c r="K1" s="46"/>
      <c r="L1" s="6"/>
      <c r="M1" s="6"/>
      <c r="N1" s="6"/>
      <c r="O1" s="726"/>
      <c r="P1" s="6"/>
      <c r="Q1" s="6"/>
      <c r="R1" s="6"/>
      <c r="S1" s="6"/>
      <c r="T1" s="6"/>
      <c r="U1" s="6"/>
      <c r="V1" s="6"/>
      <c r="W1" s="656"/>
      <c r="X1" s="6"/>
      <c r="Y1" s="6"/>
      <c r="Z1" s="6"/>
      <c r="AA1" s="6"/>
      <c r="AB1" s="6"/>
      <c r="AC1" s="6"/>
      <c r="AD1" s="6"/>
      <c r="AE1" s="6"/>
    </row>
    <row r="2" spans="1:32" s="1" customFormat="1" ht="30" customHeight="1">
      <c r="A2" s="1106" t="s">
        <v>818</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232"/>
      <c r="AE2" s="232"/>
    </row>
    <row r="3" spans="1:32" ht="14.15" customHeight="1">
      <c r="A3" s="1108" t="str">
        <f>CONCATENATE(封面!D9,封面!F9,封面!G9,封面!H9,封面!I9,封面!J9,封面!K9)</f>
        <v>清查基准日：2025年8月31日</v>
      </c>
      <c r="B3" s="1108"/>
      <c r="C3" s="1108"/>
      <c r="D3" s="1108"/>
      <c r="E3" s="1108"/>
      <c r="F3" s="1108"/>
      <c r="G3" s="1108"/>
      <c r="H3" s="1108"/>
      <c r="I3" s="1108"/>
      <c r="J3" s="1108"/>
      <c r="K3" s="1108"/>
      <c r="L3" s="1108"/>
      <c r="M3" s="1108"/>
      <c r="N3" s="1108"/>
      <c r="O3" s="1108"/>
      <c r="P3" s="1108"/>
      <c r="Q3" s="1108"/>
      <c r="R3" s="1108"/>
      <c r="S3" s="1108"/>
      <c r="T3" s="1108"/>
      <c r="U3" s="1108"/>
      <c r="V3" s="1108"/>
      <c r="W3" s="1108"/>
      <c r="X3" s="1108"/>
      <c r="Y3" s="1108"/>
      <c r="Z3" s="1108"/>
      <c r="AA3" s="1108"/>
      <c r="AB3" s="1108"/>
      <c r="AC3" s="1108"/>
      <c r="AD3" s="1108"/>
      <c r="AE3" s="24"/>
    </row>
    <row r="4" spans="1:32" ht="14.15" customHeight="1">
      <c r="A4" s="8"/>
      <c r="B4" s="8"/>
      <c r="C4" s="8"/>
      <c r="D4" s="8"/>
      <c r="E4" s="8"/>
      <c r="F4" s="8"/>
      <c r="G4" s="8"/>
      <c r="H4" s="8"/>
      <c r="I4" s="8"/>
      <c r="J4" s="8"/>
      <c r="K4" s="8"/>
      <c r="L4" s="8"/>
      <c r="M4" s="8"/>
      <c r="N4" s="8"/>
      <c r="O4" s="735"/>
      <c r="P4" s="8"/>
      <c r="Q4" s="8"/>
      <c r="R4" s="8"/>
      <c r="S4" s="8"/>
      <c r="T4" s="8"/>
      <c r="U4" s="8"/>
      <c r="V4" s="8"/>
      <c r="W4" s="657"/>
      <c r="X4" s="8"/>
      <c r="Y4" s="8"/>
      <c r="Z4" s="8"/>
      <c r="AA4" s="8"/>
      <c r="AB4" s="8"/>
      <c r="AC4" s="8"/>
      <c r="AD4" s="26" t="s">
        <v>618</v>
      </c>
      <c r="AE4" s="24"/>
    </row>
    <row r="5" spans="1:32" ht="15.75" customHeight="1">
      <c r="A5" s="225" t="str">
        <f>封面!D7&amp;封面!E7</f>
        <v>资产清查单位：和县飞雁城乡客运有限公司</v>
      </c>
      <c r="B5" s="226"/>
      <c r="C5" s="226"/>
      <c r="D5" s="226"/>
      <c r="E5" s="226"/>
      <c r="F5" s="226"/>
      <c r="G5" s="226"/>
      <c r="H5" s="226"/>
      <c r="I5" s="230"/>
      <c r="J5" s="230"/>
      <c r="K5" s="230"/>
      <c r="L5" s="226"/>
      <c r="M5" s="226"/>
      <c r="N5" s="226"/>
      <c r="O5" s="785"/>
      <c r="P5" s="226"/>
      <c r="Q5" s="226"/>
      <c r="R5" s="226"/>
      <c r="S5" s="226"/>
      <c r="T5" s="226"/>
      <c r="U5" s="226"/>
      <c r="V5" s="226"/>
      <c r="W5" s="658"/>
      <c r="X5" s="226"/>
      <c r="Y5" s="226"/>
      <c r="Z5" s="226"/>
      <c r="AA5" s="226"/>
      <c r="AB5" s="226"/>
      <c r="AC5" s="226"/>
      <c r="AD5" s="233" t="s">
        <v>203</v>
      </c>
      <c r="AE5" s="226"/>
      <c r="AF5" s="226"/>
    </row>
    <row r="6" spans="1:32" s="2" customFormat="1" ht="15.75" customHeight="1">
      <c r="A6" s="1143" t="s">
        <v>205</v>
      </c>
      <c r="B6" s="1145" t="s">
        <v>562</v>
      </c>
      <c r="C6" s="1145" t="s">
        <v>563</v>
      </c>
      <c r="D6" s="1223" t="s">
        <v>565</v>
      </c>
      <c r="E6" s="1221" t="s">
        <v>566</v>
      </c>
      <c r="F6" s="1236" t="s">
        <v>567</v>
      </c>
      <c r="G6" s="1223" t="s">
        <v>568</v>
      </c>
      <c r="H6" s="1223" t="s">
        <v>569</v>
      </c>
      <c r="I6" s="1223" t="s">
        <v>570</v>
      </c>
      <c r="J6" s="1223" t="s">
        <v>619</v>
      </c>
      <c r="K6" s="1223" t="s">
        <v>572</v>
      </c>
      <c r="L6" s="1223" t="s">
        <v>573</v>
      </c>
      <c r="M6" s="1223" t="s">
        <v>574</v>
      </c>
      <c r="N6" s="1223" t="s">
        <v>575</v>
      </c>
      <c r="O6" s="1221" t="s">
        <v>940</v>
      </c>
      <c r="P6" s="1223" t="s">
        <v>577</v>
      </c>
      <c r="Q6" s="1147" t="s">
        <v>578</v>
      </c>
      <c r="R6" s="1225" t="s">
        <v>962</v>
      </c>
      <c r="S6" s="1225" t="s">
        <v>938</v>
      </c>
      <c r="T6" s="1147" t="s">
        <v>580</v>
      </c>
      <c r="U6" s="1145" t="s">
        <v>274</v>
      </c>
      <c r="V6" s="1150"/>
      <c r="W6" s="1145" t="s">
        <v>923</v>
      </c>
      <c r="X6" s="1150"/>
      <c r="Y6" s="1145" t="s">
        <v>817</v>
      </c>
      <c r="Z6" s="1150"/>
      <c r="AA6" s="1227" t="s">
        <v>277</v>
      </c>
      <c r="AB6" s="1147" t="s">
        <v>305</v>
      </c>
      <c r="AC6" s="1229" t="s">
        <v>581</v>
      </c>
      <c r="AD6" s="1231" t="s">
        <v>208</v>
      </c>
      <c r="AE6" s="1232" t="s">
        <v>582</v>
      </c>
      <c r="AF6" s="1128" t="s">
        <v>583</v>
      </c>
    </row>
    <row r="7" spans="1:32" s="2" customFormat="1" ht="24.75" customHeight="1">
      <c r="A7" s="1144"/>
      <c r="B7" s="1146"/>
      <c r="C7" s="1146"/>
      <c r="D7" s="1224"/>
      <c r="E7" s="1235"/>
      <c r="F7" s="1237"/>
      <c r="G7" s="1238"/>
      <c r="H7" s="1238"/>
      <c r="I7" s="1238"/>
      <c r="J7" s="1238"/>
      <c r="K7" s="1238"/>
      <c r="L7" s="1224"/>
      <c r="M7" s="1224"/>
      <c r="N7" s="1224"/>
      <c r="O7" s="1222"/>
      <c r="P7" s="1224"/>
      <c r="Q7" s="1146"/>
      <c r="R7" s="1226"/>
      <c r="S7" s="1226"/>
      <c r="T7" s="1146"/>
      <c r="U7" s="163" t="s">
        <v>556</v>
      </c>
      <c r="V7" s="163" t="s">
        <v>557</v>
      </c>
      <c r="W7" s="659" t="s">
        <v>556</v>
      </c>
      <c r="X7" s="163" t="s">
        <v>557</v>
      </c>
      <c r="Y7" s="163" t="s">
        <v>556</v>
      </c>
      <c r="Z7" s="163" t="s">
        <v>557</v>
      </c>
      <c r="AA7" s="1228"/>
      <c r="AB7" s="1146"/>
      <c r="AC7" s="1230"/>
      <c r="AD7" s="1140"/>
      <c r="AE7" s="1233"/>
      <c r="AF7" s="1129"/>
    </row>
    <row r="8" spans="1:32" ht="18" customHeight="1">
      <c r="A8" s="774">
        <v>1</v>
      </c>
      <c r="B8" s="73"/>
      <c r="C8" s="73"/>
      <c r="D8" s="189"/>
      <c r="E8" s="133"/>
      <c r="F8" s="818"/>
      <c r="G8" s="776"/>
      <c r="H8" s="776"/>
      <c r="I8" s="776"/>
      <c r="J8" s="776"/>
      <c r="K8" s="776"/>
      <c r="L8" s="776"/>
      <c r="M8" s="776"/>
      <c r="N8" s="776"/>
      <c r="O8" s="777"/>
      <c r="P8" s="776"/>
      <c r="Q8" s="77"/>
      <c r="R8" s="77"/>
      <c r="S8" s="77"/>
      <c r="T8" s="75"/>
      <c r="U8" s="75"/>
      <c r="V8" s="75"/>
      <c r="W8" s="200"/>
      <c r="X8" s="75"/>
      <c r="Y8" s="75"/>
      <c r="Z8" s="75"/>
      <c r="AA8" s="75"/>
      <c r="AB8" s="75"/>
      <c r="AC8" s="136"/>
      <c r="AD8" s="816"/>
      <c r="AE8" s="209"/>
      <c r="AF8" s="21"/>
    </row>
    <row r="9" spans="1:32" ht="18" customHeight="1">
      <c r="A9" s="774">
        <v>2</v>
      </c>
      <c r="B9" s="73"/>
      <c r="C9" s="73"/>
      <c r="D9" s="189"/>
      <c r="E9" s="133"/>
      <c r="F9" s="818"/>
      <c r="G9" s="776"/>
      <c r="H9" s="776"/>
      <c r="I9" s="776"/>
      <c r="J9" s="776"/>
      <c r="K9" s="776"/>
      <c r="L9" s="776"/>
      <c r="M9" s="776"/>
      <c r="N9" s="776"/>
      <c r="O9" s="777"/>
      <c r="P9" s="776"/>
      <c r="Q9" s="77"/>
      <c r="R9" s="77"/>
      <c r="S9" s="77"/>
      <c r="T9" s="75"/>
      <c r="U9" s="75"/>
      <c r="V9" s="75"/>
      <c r="W9" s="200"/>
      <c r="X9" s="75"/>
      <c r="Y9" s="75"/>
      <c r="Z9" s="75"/>
      <c r="AA9" s="75"/>
      <c r="AB9" s="75"/>
      <c r="AC9" s="136"/>
      <c r="AD9" s="816"/>
      <c r="AE9" s="209"/>
      <c r="AF9" s="21"/>
    </row>
    <row r="10" spans="1:32" ht="18" customHeight="1">
      <c r="A10" s="774">
        <v>3</v>
      </c>
      <c r="B10" s="73"/>
      <c r="C10" s="73"/>
      <c r="D10" s="189"/>
      <c r="E10" s="133"/>
      <c r="F10" s="818"/>
      <c r="G10" s="776"/>
      <c r="H10" s="776"/>
      <c r="I10" s="776"/>
      <c r="J10" s="776"/>
      <c r="K10" s="776"/>
      <c r="L10" s="776"/>
      <c r="M10" s="776"/>
      <c r="N10" s="776"/>
      <c r="O10" s="777"/>
      <c r="P10" s="776"/>
      <c r="Q10" s="77"/>
      <c r="R10" s="77"/>
      <c r="S10" s="77"/>
      <c r="T10" s="75"/>
      <c r="U10" s="75"/>
      <c r="V10" s="75"/>
      <c r="W10" s="200"/>
      <c r="X10" s="75"/>
      <c r="Y10" s="75"/>
      <c r="Z10" s="75"/>
      <c r="AA10" s="75"/>
      <c r="AB10" s="75"/>
      <c r="AC10" s="136"/>
      <c r="AD10" s="816"/>
      <c r="AE10" s="209"/>
      <c r="AF10" s="21"/>
    </row>
    <row r="11" spans="1:32" ht="18" customHeight="1">
      <c r="A11" s="774">
        <v>4</v>
      </c>
      <c r="B11" s="73"/>
      <c r="C11" s="73"/>
      <c r="D11" s="189"/>
      <c r="E11" s="133"/>
      <c r="F11" s="818"/>
      <c r="G11" s="776"/>
      <c r="H11" s="776"/>
      <c r="I11" s="776"/>
      <c r="J11" s="776"/>
      <c r="K11" s="776"/>
      <c r="L11" s="776"/>
      <c r="M11" s="776"/>
      <c r="N11" s="776"/>
      <c r="O11" s="777"/>
      <c r="P11" s="776"/>
      <c r="Q11" s="77"/>
      <c r="R11" s="77"/>
      <c r="S11" s="77"/>
      <c r="T11" s="75"/>
      <c r="U11" s="75"/>
      <c r="V11" s="75"/>
      <c r="W11" s="200"/>
      <c r="X11" s="75"/>
      <c r="Y11" s="75"/>
      <c r="Z11" s="75"/>
      <c r="AA11" s="75"/>
      <c r="AB11" s="75" t="str">
        <f>IF(X11=0,"",(Z11-X11)/X11*100)</f>
        <v/>
      </c>
      <c r="AC11" s="75"/>
      <c r="AD11" s="816"/>
      <c r="AE11" s="209"/>
      <c r="AF11" s="21"/>
    </row>
    <row r="12" spans="1:32" ht="18" customHeight="1">
      <c r="A12" s="839">
        <v>5</v>
      </c>
      <c r="B12" s="73"/>
      <c r="C12" s="73"/>
      <c r="D12" s="189"/>
      <c r="E12" s="133"/>
      <c r="F12" s="820"/>
      <c r="G12" s="776"/>
      <c r="H12" s="776"/>
      <c r="I12" s="776"/>
      <c r="J12" s="776"/>
      <c r="K12" s="776"/>
      <c r="L12" s="776"/>
      <c r="M12" s="776"/>
      <c r="N12" s="776"/>
      <c r="O12" s="821"/>
      <c r="P12" s="776"/>
      <c r="Q12" s="77"/>
      <c r="R12" s="77"/>
      <c r="S12" s="77"/>
      <c r="T12" s="75"/>
      <c r="U12" s="75"/>
      <c r="V12" s="75"/>
      <c r="W12" s="200"/>
      <c r="X12" s="75"/>
      <c r="Y12" s="75"/>
      <c r="Z12" s="75"/>
      <c r="AA12" s="75"/>
      <c r="AB12" s="75"/>
      <c r="AC12" s="75"/>
      <c r="AD12" s="816"/>
      <c r="AE12" s="209"/>
      <c r="AF12" s="21"/>
    </row>
    <row r="13" spans="1:32" ht="18" customHeight="1">
      <c r="A13" s="839">
        <v>6</v>
      </c>
      <c r="B13" s="73"/>
      <c r="C13" s="73"/>
      <c r="D13" s="189"/>
      <c r="E13" s="133"/>
      <c r="F13" s="820"/>
      <c r="G13" s="776"/>
      <c r="H13" s="776"/>
      <c r="I13" s="776"/>
      <c r="J13" s="776"/>
      <c r="K13" s="776"/>
      <c r="L13" s="776"/>
      <c r="M13" s="776"/>
      <c r="N13" s="776"/>
      <c r="O13" s="821"/>
      <c r="P13" s="776"/>
      <c r="Q13" s="77"/>
      <c r="R13" s="77"/>
      <c r="S13" s="77"/>
      <c r="T13" s="75"/>
      <c r="U13" s="75"/>
      <c r="V13" s="75"/>
      <c r="W13" s="200"/>
      <c r="X13" s="75"/>
      <c r="Y13" s="75"/>
      <c r="Z13" s="75"/>
      <c r="AA13" s="75"/>
      <c r="AB13" s="75"/>
      <c r="AC13" s="75"/>
      <c r="AD13" s="816"/>
      <c r="AE13" s="209"/>
      <c r="AF13" s="21"/>
    </row>
    <row r="14" spans="1:32" ht="18" customHeight="1">
      <c r="A14" s="839">
        <v>7</v>
      </c>
      <c r="B14" s="73"/>
      <c r="C14" s="73"/>
      <c r="D14" s="189"/>
      <c r="E14" s="133"/>
      <c r="F14" s="820"/>
      <c r="G14" s="776"/>
      <c r="H14" s="776"/>
      <c r="I14" s="776"/>
      <c r="J14" s="776"/>
      <c r="K14" s="776"/>
      <c r="L14" s="776"/>
      <c r="M14" s="776"/>
      <c r="N14" s="776"/>
      <c r="O14" s="821"/>
      <c r="P14" s="776"/>
      <c r="Q14" s="77"/>
      <c r="R14" s="77"/>
      <c r="S14" s="77"/>
      <c r="T14" s="75"/>
      <c r="U14" s="75"/>
      <c r="V14" s="75"/>
      <c r="W14" s="200"/>
      <c r="X14" s="75"/>
      <c r="Y14" s="75"/>
      <c r="Z14" s="75"/>
      <c r="AA14" s="75"/>
      <c r="AB14" s="75" t="str">
        <f>IF(X14=0,"",(Z14-X14)/X14*100)</f>
        <v/>
      </c>
      <c r="AC14" s="75"/>
      <c r="AD14" s="816"/>
      <c r="AE14" s="209"/>
      <c r="AF14" s="21"/>
    </row>
    <row r="15" spans="1:32" ht="18" customHeight="1">
      <c r="A15" s="839">
        <v>8</v>
      </c>
      <c r="B15" s="73"/>
      <c r="C15" s="73"/>
      <c r="D15" s="189"/>
      <c r="E15" s="133"/>
      <c r="F15" s="822"/>
      <c r="G15" s="776"/>
      <c r="H15" s="776"/>
      <c r="I15" s="776"/>
      <c r="J15" s="776"/>
      <c r="K15" s="776"/>
      <c r="L15" s="776"/>
      <c r="M15" s="776"/>
      <c r="N15" s="776"/>
      <c r="O15" s="842"/>
      <c r="P15" s="776"/>
      <c r="Q15" s="77"/>
      <c r="R15" s="77"/>
      <c r="S15" s="77"/>
      <c r="T15" s="75"/>
      <c r="U15" s="75"/>
      <c r="V15" s="75"/>
      <c r="W15" s="200"/>
      <c r="X15" s="75"/>
      <c r="Y15" s="75"/>
      <c r="Z15" s="75"/>
      <c r="AA15" s="75"/>
      <c r="AB15" s="75" t="str">
        <f>IF(X15=0,"",(Z15-X15)/X15*100)</f>
        <v/>
      </c>
      <c r="AC15" s="75"/>
      <c r="AD15" s="816"/>
      <c r="AE15" s="209"/>
      <c r="AF15" s="21"/>
    </row>
    <row r="16" spans="1:32" ht="18" customHeight="1">
      <c r="A16" s="774"/>
      <c r="B16" s="73"/>
      <c r="C16" s="73"/>
      <c r="D16" s="189"/>
      <c r="E16" s="133"/>
      <c r="F16" s="773"/>
      <c r="G16" s="776"/>
      <c r="H16" s="776"/>
      <c r="I16" s="776"/>
      <c r="J16" s="776"/>
      <c r="K16" s="776"/>
      <c r="L16" s="776"/>
      <c r="M16" s="776"/>
      <c r="N16" s="776"/>
      <c r="O16" s="687"/>
      <c r="P16" s="776"/>
      <c r="Q16" s="77"/>
      <c r="R16" s="77"/>
      <c r="S16" s="77"/>
      <c r="T16" s="75"/>
      <c r="U16" s="75"/>
      <c r="V16" s="75"/>
      <c r="W16" s="200"/>
      <c r="X16" s="75"/>
      <c r="Y16" s="75"/>
      <c r="Z16" s="75"/>
      <c r="AA16" s="75"/>
      <c r="AB16" s="75" t="str">
        <f>IF(X16=0,"",(Z16-X16)/X16*100)</f>
        <v/>
      </c>
      <c r="AC16" s="75"/>
      <c r="AD16" s="816"/>
      <c r="AE16" s="209"/>
      <c r="AF16" s="21"/>
    </row>
    <row r="17" spans="1:32" ht="18" customHeight="1">
      <c r="A17" s="774"/>
      <c r="B17" s="73"/>
      <c r="C17" s="73"/>
      <c r="D17" s="189"/>
      <c r="E17" s="133"/>
      <c r="F17" s="773"/>
      <c r="G17" s="776"/>
      <c r="H17" s="776"/>
      <c r="I17" s="776"/>
      <c r="J17" s="776"/>
      <c r="K17" s="776"/>
      <c r="L17" s="776"/>
      <c r="M17" s="776"/>
      <c r="N17" s="776"/>
      <c r="O17" s="687"/>
      <c r="P17" s="776"/>
      <c r="Q17" s="77"/>
      <c r="R17" s="77"/>
      <c r="S17" s="77"/>
      <c r="T17" s="75"/>
      <c r="U17" s="75"/>
      <c r="V17" s="75"/>
      <c r="W17" s="200"/>
      <c r="X17" s="75"/>
      <c r="Y17" s="75"/>
      <c r="Z17" s="75"/>
      <c r="AA17" s="75"/>
      <c r="AB17" s="75" t="str">
        <f>IF(X17=0,"",(Z17-X17)/X17*100)</f>
        <v/>
      </c>
      <c r="AC17" s="75"/>
      <c r="AD17" s="816"/>
      <c r="AE17" s="209"/>
      <c r="AF17" s="21"/>
    </row>
    <row r="18" spans="1:32" ht="18" customHeight="1">
      <c r="A18" s="72"/>
      <c r="B18" s="73"/>
      <c r="C18" s="73"/>
      <c r="D18" s="189"/>
      <c r="E18" s="133"/>
      <c r="F18" s="135"/>
      <c r="G18" s="227"/>
      <c r="H18" s="227"/>
      <c r="I18" s="227"/>
      <c r="J18" s="227"/>
      <c r="K18" s="227"/>
      <c r="L18" s="227"/>
      <c r="M18" s="227"/>
      <c r="N18" s="227"/>
      <c r="O18" s="687"/>
      <c r="P18" s="227"/>
      <c r="Q18" s="77"/>
      <c r="R18" s="77"/>
      <c r="S18" s="77"/>
      <c r="T18" s="75" t="str">
        <f>IF(S18=0,"",W18/S18)</f>
        <v/>
      </c>
      <c r="U18" s="75"/>
      <c r="V18" s="75"/>
      <c r="W18" s="200"/>
      <c r="X18" s="75"/>
      <c r="Y18" s="75"/>
      <c r="Z18" s="75"/>
      <c r="AA18" s="75"/>
      <c r="AB18" s="75" t="str">
        <f>IF(X18=0,"",(Z18-X18)/X18*100)</f>
        <v/>
      </c>
      <c r="AC18" s="75"/>
      <c r="AD18" s="816"/>
      <c r="AE18" s="209"/>
      <c r="AF18" s="21"/>
    </row>
    <row r="19" spans="1:32" s="694" customFormat="1" ht="18" customHeight="1">
      <c r="A19" s="1234" t="s">
        <v>371</v>
      </c>
      <c r="B19" s="1222"/>
      <c r="C19" s="1222"/>
      <c r="D19" s="687"/>
      <c r="E19" s="687"/>
      <c r="F19" s="688"/>
      <c r="G19" s="688"/>
      <c r="H19" s="688"/>
      <c r="I19" s="688"/>
      <c r="J19" s="688"/>
      <c r="K19" s="688"/>
      <c r="L19" s="688"/>
      <c r="M19" s="688"/>
      <c r="N19" s="688"/>
      <c r="O19" s="687"/>
      <c r="P19" s="688"/>
      <c r="Q19" s="689"/>
      <c r="R19" s="689"/>
      <c r="S19" s="77"/>
      <c r="T19" s="690" t="str">
        <f>IF(S19=0,"",W19/S19)</f>
        <v/>
      </c>
      <c r="U19" s="690">
        <f t="shared" ref="U19:AA19" si="0">SUM(U8:U18)</f>
        <v>0</v>
      </c>
      <c r="V19" s="690">
        <f t="shared" si="0"/>
        <v>0</v>
      </c>
      <c r="W19" s="691">
        <f t="shared" si="0"/>
        <v>0</v>
      </c>
      <c r="X19" s="690">
        <f t="shared" si="0"/>
        <v>0</v>
      </c>
      <c r="Y19" s="690">
        <f t="shared" si="0"/>
        <v>0</v>
      </c>
      <c r="Z19" s="690">
        <f t="shared" si="0"/>
        <v>0</v>
      </c>
      <c r="AA19" s="690">
        <f t="shared" si="0"/>
        <v>0</v>
      </c>
      <c r="AB19" s="690"/>
      <c r="AC19" s="690"/>
      <c r="AD19" s="816"/>
      <c r="AE19" s="697"/>
      <c r="AF19" s="698"/>
    </row>
    <row r="20" spans="1:32" ht="18" customHeight="1">
      <c r="A20" s="1217" t="s">
        <v>620</v>
      </c>
      <c r="B20" s="1218"/>
      <c r="C20" s="1218"/>
      <c r="D20" s="189"/>
      <c r="E20" s="652"/>
      <c r="F20" s="135"/>
      <c r="G20" s="227"/>
      <c r="H20" s="227"/>
      <c r="I20" s="227"/>
      <c r="J20" s="227"/>
      <c r="K20" s="227"/>
      <c r="L20" s="227"/>
      <c r="M20" s="227"/>
      <c r="N20" s="227"/>
      <c r="O20" s="687"/>
      <c r="P20" s="227"/>
      <c r="Q20" s="77"/>
      <c r="R20" s="77"/>
      <c r="S20" s="198"/>
      <c r="T20" s="75"/>
      <c r="U20" s="75"/>
      <c r="V20" s="75"/>
      <c r="W20" s="200"/>
      <c r="X20" s="136"/>
      <c r="Y20" s="136"/>
      <c r="Z20" s="136"/>
      <c r="AA20" s="136">
        <f>Z20-X20</f>
        <v>0</v>
      </c>
      <c r="AB20" s="75"/>
      <c r="AC20" s="75"/>
      <c r="AD20" s="816"/>
      <c r="AE20" s="209"/>
      <c r="AF20" s="21"/>
    </row>
    <row r="21" spans="1:32" ht="18" customHeight="1">
      <c r="A21" s="1120" t="s">
        <v>413</v>
      </c>
      <c r="B21" s="1121"/>
      <c r="C21" s="1121"/>
      <c r="D21" s="229"/>
      <c r="E21" s="142"/>
      <c r="F21" s="142"/>
      <c r="G21" s="206"/>
      <c r="H21" s="206"/>
      <c r="I21" s="206"/>
      <c r="J21" s="206"/>
      <c r="K21" s="206"/>
      <c r="L21" s="206"/>
      <c r="M21" s="206"/>
      <c r="N21" s="206"/>
      <c r="O21" s="786"/>
      <c r="P21" s="206"/>
      <c r="Q21" s="78"/>
      <c r="R21" s="78"/>
      <c r="S21" s="231"/>
      <c r="T21" s="80"/>
      <c r="U21" s="80">
        <f t="shared" ref="U21:AA21" si="1">U19-U20</f>
        <v>0</v>
      </c>
      <c r="V21" s="80">
        <f t="shared" si="1"/>
        <v>0</v>
      </c>
      <c r="W21" s="660">
        <f t="shared" si="1"/>
        <v>0</v>
      </c>
      <c r="X21" s="80">
        <f t="shared" si="1"/>
        <v>0</v>
      </c>
      <c r="Y21" s="80">
        <f t="shared" si="1"/>
        <v>0</v>
      </c>
      <c r="Z21" s="80">
        <f t="shared" si="1"/>
        <v>0</v>
      </c>
      <c r="AA21" s="80">
        <f t="shared" si="1"/>
        <v>0</v>
      </c>
      <c r="AB21" s="80"/>
      <c r="AC21" s="80"/>
      <c r="AD21" s="817"/>
      <c r="AE21" s="209"/>
      <c r="AF21" s="21"/>
    </row>
    <row r="22" spans="1:32" ht="15.75" customHeight="1">
      <c r="A22" s="24" t="str">
        <f>封面!D11&amp;封面!F11</f>
        <v>资产清查单位填报人：赵翠</v>
      </c>
      <c r="H22" s="3" t="str">
        <f>"评估人员："&amp;封面!E24</f>
        <v>评估人员：</v>
      </c>
      <c r="Y22" s="207"/>
    </row>
    <row r="23" spans="1:32" ht="15.75" customHeight="1">
      <c r="A23"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4">
    <mergeCell ref="A2:AC2"/>
    <mergeCell ref="A3:AD3"/>
    <mergeCell ref="U6:V6"/>
    <mergeCell ref="W6:X6"/>
    <mergeCell ref="Y6:Z6"/>
    <mergeCell ref="E6:E7"/>
    <mergeCell ref="F6:F7"/>
    <mergeCell ref="G6:G7"/>
    <mergeCell ref="H6:H7"/>
    <mergeCell ref="N6:N7"/>
    <mergeCell ref="D6:D7"/>
    <mergeCell ref="I6:I7"/>
    <mergeCell ref="J6:J7"/>
    <mergeCell ref="K6:K7"/>
    <mergeCell ref="L6:L7"/>
    <mergeCell ref="M6:M7"/>
    <mergeCell ref="A20:C20"/>
    <mergeCell ref="A21:C21"/>
    <mergeCell ref="A6:A7"/>
    <mergeCell ref="B6:B7"/>
    <mergeCell ref="C6:C7"/>
    <mergeCell ref="A19:C19"/>
    <mergeCell ref="AF6:AF7"/>
    <mergeCell ref="O6:O7"/>
    <mergeCell ref="P6:P7"/>
    <mergeCell ref="Q6:Q7"/>
    <mergeCell ref="R6:R7"/>
    <mergeCell ref="S6:S7"/>
    <mergeCell ref="T6:T7"/>
    <mergeCell ref="AA6:AA7"/>
    <mergeCell ref="AB6:AB7"/>
    <mergeCell ref="AC6:AC7"/>
    <mergeCell ref="AD6:AD7"/>
    <mergeCell ref="AE6:AE7"/>
  </mergeCells>
  <phoneticPr fontId="14" type="noConversion"/>
  <hyperlinks>
    <hyperlink ref="A1" location="索引目录!E38" display="返回索引页"/>
    <hyperlink ref="B1" location="'4-6固定资产汇总'!B8" display="返回"/>
  </hyperlinks>
  <printOptions horizontalCentered="1"/>
  <pageMargins left="0.55000000000000004" right="0.55000000000000004" top="1.1000000000000001" bottom="0.83" header="1.22" footer="0.51"/>
  <pageSetup paperSize="9" scale="74"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5"/>
  <sheetViews>
    <sheetView workbookViewId="0"/>
  </sheetViews>
  <sheetFormatPr defaultColWidth="9" defaultRowHeight="18" customHeight="1"/>
  <cols>
    <col min="1" max="1" width="17.75" style="490" bestFit="1" customWidth="1"/>
    <col min="2" max="2" width="12.58203125" style="494" bestFit="1" customWidth="1"/>
    <col min="3" max="3" width="8" style="494" bestFit="1" customWidth="1"/>
    <col min="4" max="4" width="13" style="494" bestFit="1" customWidth="1"/>
    <col min="5" max="5" width="9.58203125" style="494" bestFit="1" customWidth="1"/>
    <col min="6" max="6" width="18.58203125" style="494" bestFit="1" customWidth="1"/>
    <col min="7" max="7" width="11.33203125" style="494" bestFit="1" customWidth="1"/>
    <col min="8" max="8" width="17.25" style="494" bestFit="1" customWidth="1"/>
    <col min="9" max="9" width="22.83203125" style="494" bestFit="1" customWidth="1"/>
    <col min="10" max="10" width="13.83203125" style="494" bestFit="1" customWidth="1"/>
    <col min="11" max="11" width="15.5" style="494" bestFit="1" customWidth="1"/>
    <col min="12" max="16384" width="9" style="494"/>
  </cols>
  <sheetData>
    <row r="1" spans="1:12" s="489" customFormat="1" ht="13.5" customHeight="1">
      <c r="A1" s="495" t="s">
        <v>0</v>
      </c>
      <c r="B1" s="496"/>
      <c r="C1" s="496"/>
      <c r="D1" s="496"/>
      <c r="E1" s="496"/>
      <c r="F1" s="496"/>
      <c r="G1" s="496"/>
      <c r="H1" s="496"/>
      <c r="I1" s="496"/>
      <c r="J1" s="496"/>
      <c r="K1" s="496"/>
    </row>
    <row r="2" spans="1:12" s="489" customFormat="1" ht="18" customHeight="1">
      <c r="A2" s="1055" t="s">
        <v>25</v>
      </c>
      <c r="B2" s="1056"/>
      <c r="C2" s="1056"/>
      <c r="D2" s="1056"/>
      <c r="E2" s="1056"/>
      <c r="F2" s="1056"/>
      <c r="G2" s="1056"/>
      <c r="H2" s="1056"/>
      <c r="I2" s="1056"/>
      <c r="J2" s="1056"/>
      <c r="K2" s="1056"/>
    </row>
    <row r="3" spans="1:12" ht="18" customHeight="1">
      <c r="A3" s="1057"/>
      <c r="B3" s="1057"/>
      <c r="C3" s="1057"/>
      <c r="D3" s="1057"/>
      <c r="E3" s="1057"/>
      <c r="F3" s="1057"/>
      <c r="G3" s="1057"/>
      <c r="H3" s="1057"/>
      <c r="I3" s="1057"/>
      <c r="J3" s="1057"/>
      <c r="K3" s="1057"/>
    </row>
    <row r="4" spans="1:12" ht="17.25" customHeight="1">
      <c r="A4" s="497" t="s">
        <v>138</v>
      </c>
      <c r="B4" s="498"/>
      <c r="C4" s="498"/>
      <c r="D4" s="498"/>
      <c r="E4" s="498"/>
      <c r="F4" s="498"/>
      <c r="G4" s="498"/>
      <c r="H4" s="498"/>
      <c r="I4" s="498"/>
      <c r="K4" s="534" t="s">
        <v>139</v>
      </c>
    </row>
    <row r="5" spans="1:12" s="490" customFormat="1" ht="18" customHeight="1">
      <c r="A5" s="1063" t="s">
        <v>140</v>
      </c>
      <c r="B5" s="499" t="s">
        <v>141</v>
      </c>
      <c r="C5" s="1058" t="s">
        <v>1021</v>
      </c>
      <c r="D5" s="1059"/>
      <c r="E5" s="1059"/>
      <c r="F5" s="1059"/>
      <c r="G5" s="1060"/>
      <c r="H5" s="1065" t="s">
        <v>142</v>
      </c>
      <c r="I5" s="1067"/>
      <c r="J5" s="1069" t="s">
        <v>143</v>
      </c>
      <c r="K5" s="1061"/>
      <c r="L5" s="494"/>
    </row>
    <row r="6" spans="1:12" s="490" customFormat="1" ht="18" customHeight="1">
      <c r="A6" s="1064"/>
      <c r="B6" s="500" t="s">
        <v>144</v>
      </c>
      <c r="C6" s="1025"/>
      <c r="D6" s="1026"/>
      <c r="E6" s="1026"/>
      <c r="F6" s="1026"/>
      <c r="G6" s="1027"/>
      <c r="H6" s="1066"/>
      <c r="I6" s="1068"/>
      <c r="J6" s="1070"/>
      <c r="K6" s="1062"/>
      <c r="L6" s="494"/>
    </row>
    <row r="7" spans="1:12" s="490" customFormat="1" ht="18" customHeight="1">
      <c r="A7" s="501" t="s">
        <v>145</v>
      </c>
      <c r="B7" s="1048"/>
      <c r="C7" s="1026"/>
      <c r="D7" s="1026"/>
      <c r="E7" s="1027"/>
      <c r="F7" s="502" t="s">
        <v>146</v>
      </c>
      <c r="G7" s="503"/>
      <c r="H7" s="502" t="s">
        <v>147</v>
      </c>
      <c r="I7" s="739"/>
      <c r="J7" s="502" t="s">
        <v>143</v>
      </c>
      <c r="K7" s="535"/>
    </row>
    <row r="8" spans="1:12" s="490" customFormat="1" ht="18" customHeight="1">
      <c r="A8" s="504" t="s">
        <v>148</v>
      </c>
      <c r="B8" s="1048"/>
      <c r="C8" s="1026"/>
      <c r="D8" s="1026"/>
      <c r="E8" s="1027"/>
      <c r="F8" s="502" t="s">
        <v>146</v>
      </c>
      <c r="G8" s="503"/>
      <c r="H8" s="502" t="s">
        <v>149</v>
      </c>
      <c r="I8" s="529"/>
      <c r="J8" s="502" t="s">
        <v>143</v>
      </c>
      <c r="K8" s="535"/>
    </row>
    <row r="9" spans="1:12" s="490" customFormat="1" ht="18" customHeight="1">
      <c r="A9" s="504" t="s">
        <v>150</v>
      </c>
      <c r="B9" s="505"/>
      <c r="C9" s="502" t="s">
        <v>151</v>
      </c>
      <c r="D9" s="505"/>
      <c r="E9" s="506" t="s">
        <v>152</v>
      </c>
      <c r="F9" s="1025"/>
      <c r="G9" s="1027"/>
      <c r="H9" s="502" t="s">
        <v>153</v>
      </c>
      <c r="I9" s="529"/>
      <c r="J9" s="502" t="s">
        <v>143</v>
      </c>
      <c r="K9" s="535"/>
    </row>
    <row r="10" spans="1:12" s="490" customFormat="1" ht="27" customHeight="1">
      <c r="A10" s="501" t="s">
        <v>154</v>
      </c>
      <c r="B10" s="1042"/>
      <c r="C10" s="1043"/>
      <c r="D10" s="1043"/>
      <c r="E10" s="1043"/>
      <c r="F10" s="1043"/>
      <c r="G10" s="1044"/>
      <c r="H10" s="500" t="s">
        <v>155</v>
      </c>
      <c r="I10" s="536"/>
      <c r="J10" s="500" t="s">
        <v>156</v>
      </c>
      <c r="K10" s="537"/>
    </row>
    <row r="11" spans="1:12" ht="18" customHeight="1">
      <c r="A11" s="501" t="s">
        <v>157</v>
      </c>
      <c r="B11" s="507"/>
      <c r="C11" s="502" t="s">
        <v>158</v>
      </c>
      <c r="D11" s="505"/>
      <c r="E11" s="502" t="s">
        <v>159</v>
      </c>
      <c r="F11" s="508"/>
      <c r="G11" s="509" t="s">
        <v>160</v>
      </c>
      <c r="H11" s="507"/>
      <c r="I11" s="509" t="s">
        <v>161</v>
      </c>
      <c r="J11" s="1045"/>
      <c r="K11" s="1046"/>
    </row>
    <row r="12" spans="1:12" ht="18" customHeight="1">
      <c r="A12" s="504" t="s">
        <v>162</v>
      </c>
      <c r="B12" s="507"/>
      <c r="C12" s="502" t="s">
        <v>163</v>
      </c>
      <c r="D12" s="505"/>
      <c r="E12" s="502" t="s">
        <v>164</v>
      </c>
      <c r="F12" s="508"/>
      <c r="G12" s="509" t="s">
        <v>165</v>
      </c>
      <c r="H12" s="507"/>
      <c r="I12" s="509" t="s">
        <v>166</v>
      </c>
      <c r="J12" s="503"/>
      <c r="K12" s="538"/>
    </row>
    <row r="13" spans="1:12" ht="18" customHeight="1">
      <c r="A13" s="510" t="s">
        <v>167</v>
      </c>
      <c r="B13" s="511"/>
      <c r="C13" s="512" t="s">
        <v>168</v>
      </c>
      <c r="D13" s="513"/>
      <c r="E13" s="514" t="s">
        <v>169</v>
      </c>
      <c r="F13" s="515"/>
      <c r="G13" s="516" t="s">
        <v>170</v>
      </c>
      <c r="H13" s="1030" t="s">
        <v>171</v>
      </c>
      <c r="I13" s="1031"/>
      <c r="J13" s="1031"/>
      <c r="K13" s="1032"/>
    </row>
    <row r="14" spans="1:12" s="491" customFormat="1" ht="18" customHeight="1">
      <c r="A14" s="1049" t="s">
        <v>172</v>
      </c>
      <c r="B14" s="1050"/>
      <c r="C14" s="1050"/>
      <c r="D14" s="1050"/>
      <c r="E14" s="1050"/>
      <c r="F14" s="1050"/>
      <c r="G14" s="1051"/>
      <c r="H14" s="1039" t="s">
        <v>173</v>
      </c>
      <c r="I14" s="1038"/>
      <c r="J14" s="1039" t="s">
        <v>174</v>
      </c>
      <c r="K14" s="1047"/>
    </row>
    <row r="15" spans="1:12" s="491" customFormat="1" ht="18" customHeight="1">
      <c r="A15" s="1052"/>
      <c r="B15" s="1053"/>
      <c r="C15" s="1053"/>
      <c r="D15" s="1053"/>
      <c r="E15" s="1053"/>
      <c r="F15" s="1053"/>
      <c r="G15" s="1054"/>
      <c r="H15" s="502" t="s">
        <v>175</v>
      </c>
      <c r="I15" s="502" t="s">
        <v>176</v>
      </c>
      <c r="J15" s="500" t="s">
        <v>175</v>
      </c>
      <c r="K15" s="539" t="s">
        <v>176</v>
      </c>
    </row>
    <row r="16" spans="1:12" s="492" customFormat="1" ht="18" customHeight="1">
      <c r="A16" s="517">
        <v>1</v>
      </c>
      <c r="B16" s="1025"/>
      <c r="C16" s="1026"/>
      <c r="D16" s="1026"/>
      <c r="E16" s="1026"/>
      <c r="F16" s="1026"/>
      <c r="G16" s="1027"/>
      <c r="H16" s="518"/>
      <c r="I16" s="540"/>
      <c r="J16" s="518"/>
      <c r="K16" s="540"/>
    </row>
    <row r="17" spans="1:11" ht="18" customHeight="1">
      <c r="A17" s="517">
        <v>2</v>
      </c>
      <c r="B17" s="1025"/>
      <c r="C17" s="1026"/>
      <c r="D17" s="1026"/>
      <c r="E17" s="1026"/>
      <c r="F17" s="1026"/>
      <c r="G17" s="1027"/>
      <c r="H17" s="518"/>
      <c r="I17" s="540"/>
      <c r="J17" s="518"/>
      <c r="K17" s="540"/>
    </row>
    <row r="18" spans="1:11" ht="18" customHeight="1">
      <c r="A18" s="517">
        <v>3</v>
      </c>
      <c r="B18" s="1048"/>
      <c r="C18" s="1026"/>
      <c r="D18" s="1026"/>
      <c r="E18" s="1026"/>
      <c r="F18" s="1026"/>
      <c r="G18" s="1027"/>
      <c r="H18" s="518"/>
      <c r="I18" s="540"/>
      <c r="J18" s="541"/>
      <c r="K18" s="542"/>
    </row>
    <row r="19" spans="1:11" ht="18" customHeight="1">
      <c r="A19" s="517">
        <v>4</v>
      </c>
      <c r="B19" s="1025"/>
      <c r="C19" s="1026"/>
      <c r="D19" s="1026"/>
      <c r="E19" s="1026"/>
      <c r="F19" s="1026"/>
      <c r="G19" s="1027"/>
      <c r="H19" s="519"/>
      <c r="I19" s="503"/>
      <c r="J19" s="503"/>
      <c r="K19" s="543"/>
    </row>
    <row r="20" spans="1:11" ht="18" customHeight="1">
      <c r="A20" s="517">
        <v>5</v>
      </c>
      <c r="B20" s="1025"/>
      <c r="C20" s="1026"/>
      <c r="D20" s="1026"/>
      <c r="E20" s="1026"/>
      <c r="F20" s="1026"/>
      <c r="G20" s="1027"/>
      <c r="H20" s="519"/>
      <c r="I20" s="503"/>
      <c r="J20" s="503"/>
      <c r="K20" s="543"/>
    </row>
    <row r="21" spans="1:11" ht="18" customHeight="1">
      <c r="A21" s="520" t="s">
        <v>177</v>
      </c>
      <c r="B21" s="1040"/>
      <c r="C21" s="1031"/>
      <c r="D21" s="1031"/>
      <c r="E21" s="1031"/>
      <c r="F21" s="1031"/>
      <c r="G21" s="1041"/>
      <c r="H21" s="521">
        <f>SUM(H16:H20)</f>
        <v>0</v>
      </c>
      <c r="I21" s="540">
        <f>SUM(I16:I20)</f>
        <v>0</v>
      </c>
      <c r="J21" s="521"/>
      <c r="K21" s="540"/>
    </row>
    <row r="22" spans="1:11" s="491" customFormat="1" ht="18" customHeight="1">
      <c r="A22" s="1036" t="s">
        <v>178</v>
      </c>
      <c r="B22" s="1037"/>
      <c r="C22" s="1037"/>
      <c r="D22" s="1037"/>
      <c r="E22" s="1038"/>
      <c r="F22" s="1039" t="s">
        <v>179</v>
      </c>
      <c r="G22" s="1037"/>
      <c r="H22" s="1038"/>
      <c r="I22" s="544" t="s">
        <v>180</v>
      </c>
      <c r="J22" s="499" t="s">
        <v>181</v>
      </c>
      <c r="K22" s="545" t="s">
        <v>182</v>
      </c>
    </row>
    <row r="23" spans="1:11" ht="18" customHeight="1">
      <c r="A23" s="517">
        <v>1</v>
      </c>
      <c r="B23" s="1033"/>
      <c r="C23" s="1023"/>
      <c r="D23" s="1023"/>
      <c r="E23" s="1024"/>
      <c r="F23" s="1025"/>
      <c r="G23" s="1026"/>
      <c r="H23" s="1027"/>
      <c r="I23" s="503"/>
      <c r="J23" s="540"/>
      <c r="K23" s="546"/>
    </row>
    <row r="24" spans="1:11" ht="18" customHeight="1">
      <c r="A24" s="517">
        <v>2</v>
      </c>
      <c r="B24" s="1033"/>
      <c r="C24" s="1034"/>
      <c r="D24" s="1034"/>
      <c r="E24" s="1035"/>
      <c r="F24" s="1025"/>
      <c r="G24" s="1026"/>
      <c r="H24" s="1027"/>
      <c r="I24" s="503"/>
      <c r="J24" s="540"/>
      <c r="K24" s="546"/>
    </row>
    <row r="25" spans="1:11" ht="18" customHeight="1">
      <c r="A25" s="517">
        <v>3</v>
      </c>
      <c r="B25" s="1033"/>
      <c r="C25" s="1034"/>
      <c r="D25" s="1034"/>
      <c r="E25" s="1035"/>
      <c r="F25" s="1025"/>
      <c r="G25" s="1026"/>
      <c r="H25" s="1027"/>
      <c r="I25" s="503"/>
      <c r="J25" s="540"/>
      <c r="K25" s="546"/>
    </row>
    <row r="26" spans="1:11" ht="18" customHeight="1">
      <c r="A26" s="517">
        <v>4</v>
      </c>
      <c r="B26" s="1033"/>
      <c r="C26" s="1034"/>
      <c r="D26" s="1034"/>
      <c r="E26" s="1035"/>
      <c r="F26" s="1025"/>
      <c r="G26" s="1026"/>
      <c r="H26" s="1027"/>
      <c r="I26" s="503"/>
      <c r="J26" s="540"/>
      <c r="K26" s="546"/>
    </row>
    <row r="27" spans="1:11" ht="18" customHeight="1">
      <c r="A27" s="517">
        <v>5</v>
      </c>
      <c r="B27" s="1033"/>
      <c r="C27" s="1034"/>
      <c r="D27" s="1034"/>
      <c r="E27" s="1035"/>
      <c r="F27" s="1025"/>
      <c r="G27" s="1026"/>
      <c r="H27" s="1027"/>
      <c r="I27" s="503"/>
      <c r="J27" s="540"/>
      <c r="K27" s="546"/>
    </row>
    <row r="28" spans="1:11" ht="18" customHeight="1">
      <c r="A28" s="522">
        <v>6</v>
      </c>
      <c r="B28" s="1033"/>
      <c r="C28" s="1034"/>
      <c r="D28" s="1034"/>
      <c r="E28" s="1035"/>
      <c r="F28" s="1025"/>
      <c r="G28" s="1026"/>
      <c r="H28" s="1027"/>
      <c r="I28" s="503"/>
      <c r="J28" s="540"/>
      <c r="K28" s="546"/>
    </row>
    <row r="29" spans="1:11" ht="18" customHeight="1">
      <c r="A29" s="522">
        <v>7</v>
      </c>
      <c r="B29" s="1022"/>
      <c r="C29" s="1023"/>
      <c r="D29" s="1023"/>
      <c r="E29" s="1024"/>
      <c r="F29" s="1025"/>
      <c r="G29" s="1026"/>
      <c r="H29" s="1027"/>
      <c r="I29" s="547"/>
      <c r="J29" s="540"/>
      <c r="K29" s="546"/>
    </row>
    <row r="30" spans="1:11" ht="18" customHeight="1">
      <c r="A30" s="522">
        <v>8</v>
      </c>
      <c r="B30" s="1033"/>
      <c r="C30" s="1034"/>
      <c r="D30" s="1034"/>
      <c r="E30" s="1035"/>
      <c r="F30" s="1025"/>
      <c r="G30" s="1026"/>
      <c r="H30" s="1027"/>
      <c r="I30" s="547"/>
      <c r="J30" s="540"/>
      <c r="K30" s="546"/>
    </row>
    <row r="31" spans="1:11" ht="18" customHeight="1">
      <c r="A31" s="522">
        <v>9</v>
      </c>
      <c r="B31" s="1033"/>
      <c r="C31" s="1034"/>
      <c r="D31" s="1034"/>
      <c r="E31" s="1035"/>
      <c r="F31" s="1025"/>
      <c r="G31" s="1026"/>
      <c r="H31" s="1027"/>
      <c r="I31" s="547"/>
      <c r="J31" s="540"/>
      <c r="K31" s="546"/>
    </row>
    <row r="32" spans="1:11" ht="18" customHeight="1">
      <c r="A32" s="522">
        <v>10</v>
      </c>
      <c r="B32" s="1022"/>
      <c r="C32" s="1023"/>
      <c r="D32" s="1023"/>
      <c r="E32" s="1024"/>
      <c r="F32" s="1025"/>
      <c r="G32" s="1026"/>
      <c r="H32" s="1027"/>
      <c r="I32" s="547"/>
      <c r="J32" s="540"/>
      <c r="K32" s="546"/>
    </row>
    <row r="33" spans="1:11" ht="18" customHeight="1">
      <c r="A33" s="1028" t="s">
        <v>183</v>
      </c>
      <c r="B33" s="1029"/>
      <c r="C33" s="1030"/>
      <c r="D33" s="1031"/>
      <c r="E33" s="1031"/>
      <c r="F33" s="1031"/>
      <c r="G33" s="1031"/>
      <c r="H33" s="1031"/>
      <c r="I33" s="1031"/>
      <c r="J33" s="1031"/>
      <c r="K33" s="1032"/>
    </row>
    <row r="34" spans="1:11" ht="18" customHeight="1">
      <c r="A34" s="1009" t="s">
        <v>184</v>
      </c>
      <c r="B34" s="1010"/>
      <c r="C34" s="1011"/>
      <c r="D34" s="1012"/>
      <c r="E34" s="1012"/>
      <c r="F34" s="1012"/>
      <c r="G34" s="1012"/>
      <c r="H34" s="1012"/>
      <c r="I34" s="1012"/>
      <c r="J34" s="1012"/>
      <c r="K34" s="1013"/>
    </row>
    <row r="35" spans="1:11" ht="30.75" customHeight="1">
      <c r="A35" s="523" t="s">
        <v>185</v>
      </c>
      <c r="B35" s="524"/>
      <c r="C35" s="525"/>
      <c r="D35" s="525"/>
      <c r="E35" s="525"/>
      <c r="F35" s="525"/>
      <c r="G35" s="525"/>
      <c r="H35" s="525"/>
      <c r="I35" s="525"/>
      <c r="J35" s="525"/>
      <c r="K35" s="548"/>
    </row>
    <row r="36" spans="1:11" s="492" customFormat="1" ht="18" customHeight="1">
      <c r="A36" s="1019" t="s">
        <v>186</v>
      </c>
      <c r="B36" s="526" t="s">
        <v>187</v>
      </c>
      <c r="C36" s="1014"/>
      <c r="D36" s="1014"/>
      <c r="E36" s="1014"/>
      <c r="F36" s="527" t="s">
        <v>188</v>
      </c>
      <c r="G36" s="1014"/>
      <c r="H36" s="1014"/>
      <c r="I36" s="527" t="s">
        <v>189</v>
      </c>
      <c r="J36" s="1014"/>
      <c r="K36" s="1015"/>
    </row>
    <row r="37" spans="1:11" s="492" customFormat="1" ht="18" customHeight="1">
      <c r="A37" s="1020"/>
      <c r="B37" s="502" t="s">
        <v>190</v>
      </c>
      <c r="C37" s="999"/>
      <c r="D37" s="999"/>
      <c r="E37" s="999"/>
      <c r="F37" s="502" t="s">
        <v>191</v>
      </c>
      <c r="G37" s="1016"/>
      <c r="H37" s="1016"/>
      <c r="I37" s="502" t="s">
        <v>192</v>
      </c>
      <c r="J37" s="1017"/>
      <c r="K37" s="1018"/>
    </row>
    <row r="38" spans="1:11" s="492" customFormat="1" ht="18" customHeight="1">
      <c r="A38" s="1020"/>
      <c r="B38" s="502" t="s">
        <v>193</v>
      </c>
      <c r="C38" s="1003"/>
      <c r="D38" s="1003"/>
      <c r="E38" s="1003"/>
      <c r="F38" s="502" t="s">
        <v>194</v>
      </c>
      <c r="G38" s="1007"/>
      <c r="H38" s="1008"/>
      <c r="I38" s="502" t="s">
        <v>195</v>
      </c>
      <c r="J38" s="1002"/>
      <c r="K38" s="1021"/>
    </row>
    <row r="39" spans="1:11" ht="18" customHeight="1">
      <c r="A39" s="528" t="s">
        <v>196</v>
      </c>
      <c r="B39" s="1002"/>
      <c r="C39" s="1003"/>
      <c r="D39" s="1003"/>
      <c r="E39" s="506"/>
      <c r="F39" s="502" t="s">
        <v>197</v>
      </c>
      <c r="G39" s="1004"/>
      <c r="H39" s="1005"/>
      <c r="I39" s="1005"/>
      <c r="J39" s="1005"/>
      <c r="K39" s="1006"/>
    </row>
    <row r="40" spans="1:11" ht="18" customHeight="1">
      <c r="A40" s="517"/>
      <c r="B40" s="503"/>
      <c r="C40" s="998"/>
      <c r="D40" s="999"/>
      <c r="E40" s="998"/>
      <c r="F40" s="999"/>
      <c r="G40" s="998"/>
      <c r="H40" s="999"/>
      <c r="I40" s="529"/>
      <c r="J40" s="529"/>
      <c r="K40" s="538"/>
    </row>
    <row r="41" spans="1:11" s="493" customFormat="1" ht="18" customHeight="1">
      <c r="A41" s="528" t="s">
        <v>201</v>
      </c>
      <c r="B41" s="841"/>
      <c r="C41" s="998"/>
      <c r="D41" s="999"/>
      <c r="E41" s="999"/>
      <c r="F41" s="999"/>
      <c r="G41" s="999"/>
      <c r="H41" s="999"/>
      <c r="I41" s="505"/>
      <c r="J41" s="505"/>
      <c r="K41" s="538"/>
    </row>
    <row r="42" spans="1:11" s="493" customFormat="1" ht="18" customHeight="1">
      <c r="A42" s="530" t="s">
        <v>202</v>
      </c>
      <c r="B42" s="531"/>
      <c r="C42" s="1000"/>
      <c r="D42" s="1001"/>
      <c r="E42" s="1000"/>
      <c r="F42" s="1001"/>
      <c r="G42" s="1001"/>
      <c r="H42" s="1001"/>
      <c r="I42" s="532"/>
      <c r="J42" s="532"/>
      <c r="K42" s="549"/>
    </row>
    <row r="43" spans="1:11" s="492" customFormat="1" ht="18" customHeight="1">
      <c r="B43" s="533"/>
      <c r="C43" s="533"/>
      <c r="D43" s="533"/>
      <c r="E43" s="533"/>
      <c r="F43" s="533"/>
      <c r="G43" s="533"/>
      <c r="H43" s="533"/>
      <c r="I43" s="533"/>
      <c r="J43" s="533"/>
      <c r="K43" s="533"/>
    </row>
    <row r="44" spans="1:11" ht="18" customHeight="1">
      <c r="A44" s="494"/>
    </row>
    <row r="45" spans="1:11" ht="18" customHeight="1">
      <c r="D45" s="490"/>
    </row>
  </sheetData>
  <sheetProtection formatCells="0" formatColumns="0" formatRows="0" insertColumns="0" insertRows="0" deleteColumns="0" deleteRows="0" sort="0" autoFilter="0" pivotTables="0"/>
  <mergeCells count="71">
    <mergeCell ref="B8:E8"/>
    <mergeCell ref="A5:A6"/>
    <mergeCell ref="H5:H6"/>
    <mergeCell ref="I5:I6"/>
    <mergeCell ref="J5:J6"/>
    <mergeCell ref="A2:K2"/>
    <mergeCell ref="A3:K3"/>
    <mergeCell ref="C5:G5"/>
    <mergeCell ref="C6:G6"/>
    <mergeCell ref="B7:E7"/>
    <mergeCell ref="K5:K6"/>
    <mergeCell ref="B21:G21"/>
    <mergeCell ref="F9:G9"/>
    <mergeCell ref="B10:G10"/>
    <mergeCell ref="J11:K11"/>
    <mergeCell ref="H13:K13"/>
    <mergeCell ref="H14:I14"/>
    <mergeCell ref="J14:K14"/>
    <mergeCell ref="B16:G16"/>
    <mergeCell ref="B17:G17"/>
    <mergeCell ref="B18:G18"/>
    <mergeCell ref="B19:G19"/>
    <mergeCell ref="B20:G20"/>
    <mergeCell ref="A14:G15"/>
    <mergeCell ref="A22:E22"/>
    <mergeCell ref="F22:H22"/>
    <mergeCell ref="B23:E23"/>
    <mergeCell ref="F23:H23"/>
    <mergeCell ref="B24:E24"/>
    <mergeCell ref="F24:H24"/>
    <mergeCell ref="B25:E25"/>
    <mergeCell ref="F25:H25"/>
    <mergeCell ref="B26:E26"/>
    <mergeCell ref="F26:H26"/>
    <mergeCell ref="B27:E27"/>
    <mergeCell ref="F27:H27"/>
    <mergeCell ref="B32:E32"/>
    <mergeCell ref="F32:H32"/>
    <mergeCell ref="A33:B33"/>
    <mergeCell ref="C33:K33"/>
    <mergeCell ref="B28:E28"/>
    <mergeCell ref="F28:H28"/>
    <mergeCell ref="B29:E29"/>
    <mergeCell ref="F29:H29"/>
    <mergeCell ref="B30:E30"/>
    <mergeCell ref="F30:H30"/>
    <mergeCell ref="B31:E31"/>
    <mergeCell ref="F31:H31"/>
    <mergeCell ref="C38:E38"/>
    <mergeCell ref="G38:H38"/>
    <mergeCell ref="A34:B34"/>
    <mergeCell ref="C34:K34"/>
    <mergeCell ref="C36:E36"/>
    <mergeCell ref="G36:H36"/>
    <mergeCell ref="J36:K36"/>
    <mergeCell ref="C37:E37"/>
    <mergeCell ref="G37:H37"/>
    <mergeCell ref="J37:K37"/>
    <mergeCell ref="A36:A38"/>
    <mergeCell ref="J38:K38"/>
    <mergeCell ref="B39:D39"/>
    <mergeCell ref="G39:K39"/>
    <mergeCell ref="C40:D40"/>
    <mergeCell ref="E40:F40"/>
    <mergeCell ref="G40:H40"/>
    <mergeCell ref="C41:D41"/>
    <mergeCell ref="E41:F41"/>
    <mergeCell ref="G41:H41"/>
    <mergeCell ref="C42:D42"/>
    <mergeCell ref="E42:F42"/>
    <mergeCell ref="G42:H42"/>
  </mergeCells>
  <phoneticPr fontId="14" type="noConversion"/>
  <hyperlinks>
    <hyperlink ref="A1" location="索引目录!B4" display="返回索引页"/>
  </hyperlinks>
  <printOptions horizontalCentered="1"/>
  <pageMargins left="0.63" right="0.24" top="0.79" bottom="0.79" header="0.51" footer="0.51"/>
  <pageSetup paperSize="9" scale="81" fitToHeight="0" orientation="landscape" r:id="rId1"/>
  <headerFooter alignWithMargins="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T35"/>
  <sheetViews>
    <sheetView workbookViewId="0">
      <selection activeCell="A2" sqref="A2:S2"/>
    </sheetView>
  </sheetViews>
  <sheetFormatPr defaultColWidth="9" defaultRowHeight="15.75" customHeight="1" outlineLevelCol="1"/>
  <cols>
    <col min="1" max="1" width="3.58203125" style="3" customWidth="1"/>
    <col min="2" max="2" width="12.33203125" style="3" customWidth="1"/>
    <col min="3" max="3" width="4.5" style="3" bestFit="1" customWidth="1"/>
    <col min="4" max="4" width="7.83203125" style="694" bestFit="1" customWidth="1" outlineLevel="1"/>
    <col min="5" max="5" width="8.83203125" style="3" bestFit="1" customWidth="1"/>
    <col min="6" max="6" width="5.08203125" style="3" customWidth="1"/>
    <col min="7" max="7" width="4.58203125" style="3" customWidth="1"/>
    <col min="8" max="8" width="4.83203125" style="3" customWidth="1"/>
    <col min="9" max="9" width="8.08203125" style="3" customWidth="1"/>
    <col min="10" max="11" width="11.08203125" style="3" customWidth="1" outlineLevel="1"/>
    <col min="12" max="12" width="10.83203125" style="3" bestFit="1" customWidth="1"/>
    <col min="13" max="14" width="10.9140625" style="3" customWidth="1"/>
    <col min="15" max="15" width="10.25" style="3" customWidth="1"/>
    <col min="16" max="16" width="6.25" style="3" customWidth="1"/>
    <col min="17" max="17" width="7.9140625" style="3" customWidth="1"/>
    <col min="18" max="18" width="5.5" style="3" hidden="1" customWidth="1"/>
    <col min="19" max="19" width="4.5" style="3" customWidth="1"/>
    <col min="20" max="16384" width="9" style="3"/>
  </cols>
  <sheetData>
    <row r="1" spans="1:20" ht="13">
      <c r="A1" s="128" t="s">
        <v>0</v>
      </c>
      <c r="B1" s="5" t="s">
        <v>303</v>
      </c>
      <c r="C1" s="6"/>
      <c r="D1" s="726"/>
      <c r="E1" s="6"/>
      <c r="F1" s="6"/>
      <c r="G1" s="6"/>
      <c r="H1" s="6"/>
      <c r="I1" s="6"/>
      <c r="J1" s="6"/>
      <c r="K1" s="6"/>
      <c r="L1" s="6"/>
      <c r="M1" s="6"/>
      <c r="N1" s="6"/>
      <c r="O1" s="6"/>
      <c r="P1" s="6"/>
      <c r="Q1" s="6"/>
      <c r="R1" s="6"/>
      <c r="S1" s="6"/>
      <c r="T1" s="6"/>
    </row>
    <row r="2" spans="1:20" s="1" customFormat="1" ht="30" customHeight="1">
      <c r="A2" s="1106" t="s">
        <v>942</v>
      </c>
      <c r="B2" s="1107"/>
      <c r="C2" s="1107"/>
      <c r="D2" s="1107"/>
      <c r="E2" s="1107"/>
      <c r="F2" s="1107"/>
      <c r="G2" s="1107"/>
      <c r="H2" s="1107"/>
      <c r="I2" s="1107"/>
      <c r="J2" s="1107"/>
      <c r="K2" s="1107"/>
      <c r="L2" s="1107"/>
      <c r="M2" s="1107"/>
      <c r="N2" s="1107"/>
      <c r="O2" s="1107"/>
      <c r="P2" s="1107"/>
      <c r="Q2" s="1107"/>
      <c r="R2" s="1107"/>
      <c r="S2" s="1107"/>
      <c r="T2" s="7"/>
    </row>
    <row r="3" spans="1:20"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1111"/>
      <c r="N3" s="1111"/>
      <c r="O3" s="1111"/>
      <c r="P3" s="1111"/>
      <c r="Q3" s="1111"/>
      <c r="R3" s="1111"/>
      <c r="S3" s="1111"/>
      <c r="T3" s="6"/>
    </row>
    <row r="4" spans="1:20" ht="14.15" customHeight="1">
      <c r="A4" s="8"/>
      <c r="B4" s="8"/>
      <c r="C4" s="8"/>
      <c r="D4" s="735"/>
      <c r="E4" s="8"/>
      <c r="F4" s="8"/>
      <c r="G4" s="8"/>
      <c r="H4" s="8"/>
      <c r="I4" s="9"/>
      <c r="J4" s="9"/>
      <c r="K4" s="9"/>
      <c r="L4" s="9"/>
      <c r="M4" s="9"/>
      <c r="N4" s="9"/>
      <c r="O4" s="9"/>
      <c r="P4" s="9"/>
      <c r="Q4" s="9"/>
      <c r="R4" s="9"/>
      <c r="S4" s="10" t="s">
        <v>621</v>
      </c>
      <c r="T4" s="6"/>
    </row>
    <row r="5" spans="1:20" ht="15.75" customHeight="1">
      <c r="A5" s="11" t="str">
        <f>封面!D7&amp;封面!E7</f>
        <v>资产清查单位：和县飞雁城乡客运有限公司</v>
      </c>
      <c r="S5" s="12" t="s">
        <v>203</v>
      </c>
    </row>
    <row r="6" spans="1:20" s="2" customFormat="1" ht="15.75" customHeight="1">
      <c r="A6" s="1143" t="s">
        <v>205</v>
      </c>
      <c r="B6" s="1150" t="s">
        <v>622</v>
      </c>
      <c r="C6" s="1145" t="s">
        <v>567</v>
      </c>
      <c r="D6" s="1221" t="s">
        <v>939</v>
      </c>
      <c r="E6" s="1147" t="s">
        <v>578</v>
      </c>
      <c r="F6" s="1147" t="s">
        <v>623</v>
      </c>
      <c r="G6" s="1147" t="s">
        <v>624</v>
      </c>
      <c r="H6" s="1147" t="s">
        <v>459</v>
      </c>
      <c r="I6" s="1147" t="s">
        <v>941</v>
      </c>
      <c r="J6" s="1145" t="s">
        <v>274</v>
      </c>
      <c r="K6" s="1150"/>
      <c r="L6" s="1145" t="s">
        <v>945</v>
      </c>
      <c r="M6" s="1150"/>
      <c r="N6" s="1145" t="s">
        <v>925</v>
      </c>
      <c r="O6" s="1150"/>
      <c r="P6" s="1227" t="s">
        <v>277</v>
      </c>
      <c r="Q6" s="1147" t="s">
        <v>305</v>
      </c>
      <c r="R6" s="1229" t="s">
        <v>581</v>
      </c>
      <c r="S6" s="1231" t="s">
        <v>208</v>
      </c>
    </row>
    <row r="7" spans="1:20" s="2" customFormat="1" ht="15.75" customHeight="1">
      <c r="A7" s="1144"/>
      <c r="B7" s="1146"/>
      <c r="C7" s="1146"/>
      <c r="D7" s="1222"/>
      <c r="E7" s="1146"/>
      <c r="F7" s="1146"/>
      <c r="G7" s="1146"/>
      <c r="H7" s="1148"/>
      <c r="I7" s="1146"/>
      <c r="J7" s="163" t="s">
        <v>556</v>
      </c>
      <c r="K7" s="163" t="s">
        <v>557</v>
      </c>
      <c r="L7" s="163" t="s">
        <v>556</v>
      </c>
      <c r="M7" s="163" t="s">
        <v>557</v>
      </c>
      <c r="N7" s="163" t="s">
        <v>556</v>
      </c>
      <c r="O7" s="770" t="s">
        <v>557</v>
      </c>
      <c r="P7" s="1228"/>
      <c r="Q7" s="1146"/>
      <c r="R7" s="1230"/>
      <c r="S7" s="1140"/>
    </row>
    <row r="8" spans="1:20" ht="15.75" customHeight="1">
      <c r="A8" s="72">
        <v>1</v>
      </c>
      <c r="B8" s="212"/>
      <c r="C8" s="772"/>
      <c r="D8" s="821"/>
      <c r="E8" s="77"/>
      <c r="F8" s="77"/>
      <c r="G8" s="772"/>
      <c r="H8" s="772"/>
      <c r="I8" s="217"/>
      <c r="J8" s="75"/>
      <c r="K8" s="75"/>
      <c r="L8" s="196"/>
      <c r="M8" s="196"/>
      <c r="N8" s="196"/>
      <c r="O8" s="195"/>
      <c r="P8" s="75"/>
      <c r="Q8" s="75"/>
      <c r="R8" s="75"/>
      <c r="S8" s="222"/>
    </row>
    <row r="9" spans="1:20" s="43" customFormat="1" ht="15.75" customHeight="1">
      <c r="A9" s="132">
        <v>2</v>
      </c>
      <c r="B9" s="212"/>
      <c r="C9" s="772"/>
      <c r="D9" s="821"/>
      <c r="E9" s="77"/>
      <c r="F9" s="77"/>
      <c r="G9" s="772"/>
      <c r="H9" s="772"/>
      <c r="I9" s="217"/>
      <c r="J9" s="75"/>
      <c r="K9" s="75"/>
      <c r="L9" s="196"/>
      <c r="M9" s="196"/>
      <c r="N9" s="192"/>
      <c r="O9" s="191"/>
      <c r="P9" s="136"/>
      <c r="Q9" s="136"/>
      <c r="R9" s="136"/>
      <c r="S9" s="222"/>
    </row>
    <row r="10" spans="1:20" s="43" customFormat="1" ht="15.75" customHeight="1">
      <c r="A10" s="774">
        <v>3</v>
      </c>
      <c r="B10" s="214"/>
      <c r="C10" s="135"/>
      <c r="D10" s="821"/>
      <c r="E10" s="77"/>
      <c r="F10" s="134"/>
      <c r="G10" s="135"/>
      <c r="H10" s="135"/>
      <c r="I10" s="218"/>
      <c r="J10" s="136"/>
      <c r="K10" s="75"/>
      <c r="L10" s="192"/>
      <c r="M10" s="192"/>
      <c r="N10" s="192"/>
      <c r="O10" s="191"/>
      <c r="P10" s="136"/>
      <c r="Q10" s="136"/>
      <c r="R10" s="136"/>
      <c r="S10" s="222"/>
    </row>
    <row r="11" spans="1:20" ht="15.75" customHeight="1">
      <c r="A11" s="132">
        <v>4</v>
      </c>
      <c r="B11" s="212"/>
      <c r="C11" s="74"/>
      <c r="D11" s="821"/>
      <c r="E11" s="77"/>
      <c r="F11" s="215"/>
      <c r="G11" s="74"/>
      <c r="H11" s="74"/>
      <c r="I11" s="217"/>
      <c r="J11" s="75"/>
      <c r="K11" s="75"/>
      <c r="L11" s="196"/>
      <c r="M11" s="196"/>
      <c r="N11" s="196"/>
      <c r="O11" s="195"/>
      <c r="P11" s="75"/>
      <c r="Q11" s="75"/>
      <c r="R11" s="75"/>
      <c r="S11" s="221"/>
    </row>
    <row r="12" spans="1:20" ht="15.75" customHeight="1">
      <c r="A12" s="774">
        <v>5</v>
      </c>
      <c r="B12" s="216"/>
      <c r="C12" s="74"/>
      <c r="D12" s="821"/>
      <c r="E12" s="77"/>
      <c r="F12" s="77"/>
      <c r="G12" s="74"/>
      <c r="H12" s="74"/>
      <c r="I12" s="217"/>
      <c r="J12" s="75"/>
      <c r="K12" s="75"/>
      <c r="L12" s="192"/>
      <c r="M12" s="192"/>
      <c r="N12" s="192"/>
      <c r="O12" s="191"/>
      <c r="P12" s="75"/>
      <c r="Q12" s="75"/>
      <c r="R12" s="75"/>
      <c r="S12" s="223"/>
    </row>
    <row r="13" spans="1:20" ht="15.75" customHeight="1">
      <c r="A13" s="132">
        <v>6</v>
      </c>
      <c r="B13" s="216"/>
      <c r="C13" s="74"/>
      <c r="D13" s="821"/>
      <c r="E13" s="213"/>
      <c r="F13" s="199"/>
      <c r="G13" s="74"/>
      <c r="H13" s="74"/>
      <c r="I13" s="198"/>
      <c r="J13" s="75"/>
      <c r="K13" s="75"/>
      <c r="L13" s="136"/>
      <c r="M13" s="136"/>
      <c r="N13" s="192"/>
      <c r="O13" s="219"/>
      <c r="P13" s="75"/>
      <c r="Q13" s="75"/>
      <c r="R13" s="75"/>
      <c r="S13" s="221"/>
    </row>
    <row r="14" spans="1:20" ht="15.75" customHeight="1">
      <c r="A14" s="819">
        <v>7</v>
      </c>
      <c r="B14" s="73"/>
      <c r="C14" s="74"/>
      <c r="D14" s="821"/>
      <c r="E14" s="77"/>
      <c r="F14" s="77"/>
      <c r="G14" s="74"/>
      <c r="H14" s="74"/>
      <c r="I14" s="198"/>
      <c r="J14" s="75"/>
      <c r="K14" s="75"/>
      <c r="L14" s="136"/>
      <c r="M14" s="136"/>
      <c r="N14" s="136"/>
      <c r="O14" s="138"/>
      <c r="P14" s="75"/>
      <c r="Q14" s="75"/>
      <c r="R14" s="75"/>
      <c r="S14" s="221"/>
    </row>
    <row r="15" spans="1:20" ht="15.75" customHeight="1">
      <c r="A15" s="132">
        <v>8</v>
      </c>
      <c r="B15" s="73"/>
      <c r="C15" s="74"/>
      <c r="D15" s="821"/>
      <c r="E15" s="77"/>
      <c r="F15" s="77"/>
      <c r="G15" s="74"/>
      <c r="H15" s="74"/>
      <c r="I15" s="198"/>
      <c r="J15" s="75"/>
      <c r="K15" s="75"/>
      <c r="L15" s="136"/>
      <c r="M15" s="136"/>
      <c r="N15" s="136"/>
      <c r="O15" s="138"/>
      <c r="P15" s="75"/>
      <c r="Q15" s="75"/>
      <c r="R15" s="75"/>
      <c r="S15" s="221"/>
    </row>
    <row r="16" spans="1:20" ht="15.75" customHeight="1">
      <c r="A16" s="72"/>
      <c r="B16" s="73"/>
      <c r="C16" s="74"/>
      <c r="D16" s="687"/>
      <c r="E16" s="77"/>
      <c r="F16" s="77"/>
      <c r="G16" s="74"/>
      <c r="H16" s="74"/>
      <c r="I16" s="198"/>
      <c r="J16" s="75"/>
      <c r="K16" s="75"/>
      <c r="L16" s="75"/>
      <c r="M16" s="75"/>
      <c r="N16" s="75"/>
      <c r="O16" s="204"/>
      <c r="P16" s="75"/>
      <c r="Q16" s="75" t="str">
        <f>IF(M16=0,"",(#REF!-M16)/M16*100)</f>
        <v/>
      </c>
      <c r="R16" s="75"/>
      <c r="S16" s="221"/>
    </row>
    <row r="17" spans="1:19" ht="15.75" customHeight="1">
      <c r="A17" s="72"/>
      <c r="B17" s="73"/>
      <c r="C17" s="74"/>
      <c r="D17" s="687"/>
      <c r="E17" s="77"/>
      <c r="F17" s="77"/>
      <c r="G17" s="74"/>
      <c r="H17" s="74"/>
      <c r="I17" s="198"/>
      <c r="J17" s="75"/>
      <c r="K17" s="75"/>
      <c r="L17" s="75"/>
      <c r="M17" s="75"/>
      <c r="N17" s="75"/>
      <c r="O17" s="204"/>
      <c r="P17" s="75"/>
      <c r="Q17" s="75" t="str">
        <f>IF(M17=0,"",(#REF!-M17)/M17*100)</f>
        <v/>
      </c>
      <c r="R17" s="75"/>
      <c r="S17" s="221"/>
    </row>
    <row r="18" spans="1:19" ht="15.75" customHeight="1">
      <c r="A18" s="72"/>
      <c r="B18" s="73"/>
      <c r="C18" s="74"/>
      <c r="D18" s="687"/>
      <c r="E18" s="77"/>
      <c r="F18" s="77"/>
      <c r="G18" s="74"/>
      <c r="H18" s="74"/>
      <c r="I18" s="198"/>
      <c r="J18" s="75"/>
      <c r="K18" s="75"/>
      <c r="L18" s="75"/>
      <c r="M18" s="75"/>
      <c r="N18" s="75"/>
      <c r="O18" s="204"/>
      <c r="P18" s="75"/>
      <c r="Q18" s="75" t="str">
        <f>IF(M18=0,"",(#REF!-M18)/M18*100)</f>
        <v/>
      </c>
      <c r="R18" s="75"/>
      <c r="S18" s="221"/>
    </row>
    <row r="19" spans="1:19" ht="15.75" customHeight="1">
      <c r="A19" s="72"/>
      <c r="B19" s="73"/>
      <c r="C19" s="74"/>
      <c r="D19" s="687"/>
      <c r="E19" s="77"/>
      <c r="F19" s="77"/>
      <c r="G19" s="74"/>
      <c r="H19" s="74"/>
      <c r="I19" s="198"/>
      <c r="J19" s="75"/>
      <c r="K19" s="75"/>
      <c r="L19" s="75"/>
      <c r="M19" s="75"/>
      <c r="N19" s="75"/>
      <c r="O19" s="204"/>
      <c r="P19" s="75"/>
      <c r="Q19" s="75" t="str">
        <f>IF(M19=0,"",(#REF!-M19)/M19*100)</f>
        <v/>
      </c>
      <c r="R19" s="75"/>
      <c r="S19" s="221"/>
    </row>
    <row r="20" spans="1:19" ht="15.75" customHeight="1">
      <c r="A20" s="72"/>
      <c r="B20" s="73"/>
      <c r="C20" s="74"/>
      <c r="D20" s="687"/>
      <c r="E20" s="77"/>
      <c r="F20" s="77"/>
      <c r="G20" s="74"/>
      <c r="H20" s="74"/>
      <c r="I20" s="198"/>
      <c r="J20" s="75"/>
      <c r="K20" s="75"/>
      <c r="L20" s="75"/>
      <c r="M20" s="75"/>
      <c r="N20" s="75"/>
      <c r="O20" s="204"/>
      <c r="P20" s="75"/>
      <c r="Q20" s="75" t="str">
        <f>IF(M20=0,"",(#REF!-M20)/M20*100)</f>
        <v/>
      </c>
      <c r="R20" s="75"/>
      <c r="S20" s="221"/>
    </row>
    <row r="21" spans="1:19" s="161" customFormat="1" ht="15.75" customHeight="1">
      <c r="A21" s="1141" t="s">
        <v>371</v>
      </c>
      <c r="B21" s="1142"/>
      <c r="C21" s="1142"/>
      <c r="D21" s="687"/>
      <c r="E21" s="134"/>
      <c r="F21" s="134"/>
      <c r="G21" s="135"/>
      <c r="H21" s="135"/>
      <c r="I21" s="203"/>
      <c r="J21" s="136">
        <f>SUM(J8:J20)</f>
        <v>0</v>
      </c>
      <c r="K21" s="136">
        <f>SUM(K8:K20)</f>
        <v>0</v>
      </c>
      <c r="L21" s="136">
        <f>SUM(L8:L20)</f>
        <v>0</v>
      </c>
      <c r="M21" s="136">
        <f>SUM(M8:M20)</f>
        <v>0</v>
      </c>
      <c r="N21" s="136">
        <f>SUM(N8:N20)</f>
        <v>0</v>
      </c>
      <c r="O21" s="136">
        <f t="shared" ref="O21:R21" si="0">SUM(O8:O20)</f>
        <v>0</v>
      </c>
      <c r="P21" s="136">
        <f t="shared" si="0"/>
        <v>0</v>
      </c>
      <c r="Q21" s="136"/>
      <c r="R21" s="136">
        <f t="shared" si="0"/>
        <v>0</v>
      </c>
      <c r="S21" s="222"/>
    </row>
    <row r="22" spans="1:19" ht="15.75" customHeight="1">
      <c r="A22" s="1217" t="s">
        <v>625</v>
      </c>
      <c r="B22" s="1218"/>
      <c r="C22" s="1218"/>
      <c r="D22" s="687"/>
      <c r="E22" s="77"/>
      <c r="F22" s="77"/>
      <c r="G22" s="74"/>
      <c r="H22" s="74"/>
      <c r="I22" s="198"/>
      <c r="J22" s="75"/>
      <c r="K22" s="75"/>
      <c r="L22" s="75"/>
      <c r="M22" s="136"/>
      <c r="N22" s="136"/>
      <c r="O22" s="138"/>
      <c r="P22" s="136"/>
      <c r="Q22" s="75"/>
      <c r="R22" s="75"/>
      <c r="S22" s="221"/>
    </row>
    <row r="23" spans="1:19" ht="15.75" customHeight="1">
      <c r="A23" s="1120" t="s">
        <v>413</v>
      </c>
      <c r="B23" s="1121"/>
      <c r="C23" s="1121"/>
      <c r="D23" s="787"/>
      <c r="E23" s="78"/>
      <c r="F23" s="78"/>
      <c r="G23" s="79"/>
      <c r="H23" s="79"/>
      <c r="I23" s="220"/>
      <c r="J23" s="80">
        <f>J21-J22</f>
        <v>0</v>
      </c>
      <c r="K23" s="80">
        <f>K21-K22</f>
        <v>0</v>
      </c>
      <c r="L23" s="80">
        <f>L21-L22</f>
        <v>0</v>
      </c>
      <c r="M23" s="80">
        <f>M21-M22</f>
        <v>0</v>
      </c>
      <c r="N23" s="80">
        <f>N21-N22</f>
        <v>0</v>
      </c>
      <c r="O23" s="80">
        <f t="shared" ref="O23:R23" si="1">O21-O22</f>
        <v>0</v>
      </c>
      <c r="P23" s="80">
        <f t="shared" si="1"/>
        <v>0</v>
      </c>
      <c r="Q23" s="80"/>
      <c r="R23" s="80">
        <f t="shared" si="1"/>
        <v>0</v>
      </c>
      <c r="S23" s="224"/>
    </row>
    <row r="24" spans="1:19" ht="15.75" customHeight="1">
      <c r="A24" s="24" t="str">
        <f>封面!D11&amp;封面!F11</f>
        <v>资产清查单位填报人：赵翠</v>
      </c>
    </row>
    <row r="25" spans="1:19" ht="15.75" customHeight="1">
      <c r="A25" s="24" t="str">
        <f>CONCATENATE(封面!D13,封面!F13,封面!G13,封面!H13,封面!I13,封面!J13,封面!K13)</f>
        <v>填表日期：2025年9月23日</v>
      </c>
    </row>
    <row r="35" ht="15" customHeight="1"/>
  </sheetData>
  <sheetProtection formatCells="0" formatColumns="0" formatRows="0" insertColumns="0" insertRows="0" deleteColumns="0" deleteRows="0" sort="0" autoFilter="0" pivotTables="0"/>
  <mergeCells count="21">
    <mergeCell ref="A23:C23"/>
    <mergeCell ref="A6:A7"/>
    <mergeCell ref="B6:B7"/>
    <mergeCell ref="C6:C7"/>
    <mergeCell ref="D6:D7"/>
    <mergeCell ref="A22:C22"/>
    <mergeCell ref="A21:C21"/>
    <mergeCell ref="A2:S2"/>
    <mergeCell ref="A3:S3"/>
    <mergeCell ref="J6:K6"/>
    <mergeCell ref="L6:M6"/>
    <mergeCell ref="N6:O6"/>
    <mergeCell ref="I6:I7"/>
    <mergeCell ref="P6:P7"/>
    <mergeCell ref="Q6:Q7"/>
    <mergeCell ref="R6:R7"/>
    <mergeCell ref="S6:S7"/>
    <mergeCell ref="H6:H7"/>
    <mergeCell ref="E6:E7"/>
    <mergeCell ref="F6:F7"/>
    <mergeCell ref="G6:G7"/>
  </mergeCells>
  <phoneticPr fontId="14" type="noConversion"/>
  <hyperlinks>
    <hyperlink ref="A1" location="索引目录!E39" display="返回索引页"/>
    <hyperlink ref="B1" location="'4-6固定资产汇总'!B9" display="返回"/>
  </hyperlinks>
  <printOptions horizontalCentered="1"/>
  <pageMargins left="0.35" right="0.35" top="0.9" bottom="0.83" header="1.22" footer="0.51"/>
  <pageSetup paperSize="9" scale="90"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30"/>
  <sheetViews>
    <sheetView workbookViewId="0">
      <pane xSplit="3" ySplit="7" topLeftCell="E26" activePane="bottomRight" state="frozen"/>
      <selection pane="topRight"/>
      <selection pane="bottomLeft"/>
      <selection pane="bottomRight" activeCell="L31" sqref="L31"/>
    </sheetView>
  </sheetViews>
  <sheetFormatPr defaultColWidth="9" defaultRowHeight="15.75" customHeight="1" outlineLevelCol="1"/>
  <cols>
    <col min="1" max="1" width="4.5" style="3" customWidth="1"/>
    <col min="2" max="2" width="17.25" style="3" customWidth="1"/>
    <col min="3" max="3" width="8" style="3" hidden="1" customWidth="1" outlineLevel="1"/>
    <col min="4" max="4" width="4.75" style="3" customWidth="1" collapsed="1"/>
    <col min="5" max="5" width="4.75" style="3" customWidth="1"/>
    <col min="6" max="6" width="16.33203125" style="3" customWidth="1"/>
    <col min="7" max="7" width="4.33203125" style="3" customWidth="1"/>
    <col min="8" max="8" width="4.83203125" style="3" customWidth="1"/>
    <col min="9" max="9" width="5" style="3" customWidth="1"/>
    <col min="10" max="11" width="11" style="3" hidden="1" customWidth="1" outlineLevel="1"/>
    <col min="12" max="12" width="11" style="3" customWidth="1" collapsed="1"/>
    <col min="13" max="14" width="11" style="3" customWidth="1"/>
    <col min="15" max="15" width="6.58203125" style="3" customWidth="1"/>
    <col min="16" max="17" width="11" style="3" customWidth="1"/>
    <col min="18" max="18" width="6.08203125" style="3" customWidth="1"/>
    <col min="19" max="19" width="5.75" style="3" customWidth="1"/>
    <col min="20" max="16384" width="9" style="3"/>
  </cols>
  <sheetData>
    <row r="1" spans="1:19" ht="13">
      <c r="A1" s="128" t="s">
        <v>0</v>
      </c>
      <c r="B1" s="5" t="s">
        <v>303</v>
      </c>
      <c r="C1" s="6"/>
      <c r="D1" s="6"/>
      <c r="E1" s="6"/>
      <c r="F1" s="6"/>
      <c r="G1" s="6"/>
      <c r="H1" s="6"/>
      <c r="I1" s="6"/>
      <c r="J1" s="6"/>
      <c r="K1" s="6"/>
      <c r="L1" s="6"/>
      <c r="M1" s="6"/>
      <c r="N1" s="6"/>
      <c r="O1" s="6"/>
      <c r="P1" s="6"/>
      <c r="Q1" s="6"/>
      <c r="R1" s="6"/>
      <c r="S1" s="6"/>
    </row>
    <row r="2" spans="1:19" s="1" customFormat="1" ht="30" customHeight="1">
      <c r="A2" s="1106" t="s">
        <v>991</v>
      </c>
      <c r="B2" s="1107"/>
      <c r="C2" s="1107"/>
      <c r="D2" s="1107"/>
      <c r="E2" s="1107"/>
      <c r="F2" s="1107"/>
      <c r="G2" s="1107"/>
      <c r="H2" s="1107"/>
      <c r="I2" s="1107"/>
      <c r="J2" s="1107"/>
      <c r="K2" s="1107"/>
      <c r="L2" s="1107"/>
      <c r="M2" s="1107"/>
      <c r="N2" s="1107"/>
      <c r="O2" s="1107"/>
      <c r="P2" s="1107"/>
      <c r="Q2" s="1107"/>
      <c r="R2" s="1107"/>
      <c r="S2" s="1107"/>
    </row>
    <row r="3" spans="1:19"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1111"/>
      <c r="N3" s="1111"/>
      <c r="O3" s="1111"/>
      <c r="P3" s="1111"/>
      <c r="Q3" s="1111"/>
      <c r="R3" s="1111"/>
      <c r="S3" s="1111"/>
    </row>
    <row r="4" spans="1:19" ht="14.15" customHeight="1">
      <c r="A4" s="8"/>
      <c r="B4" s="8"/>
      <c r="C4" s="8"/>
      <c r="D4" s="8"/>
      <c r="E4" s="8"/>
      <c r="F4" s="8"/>
      <c r="G4" s="8"/>
      <c r="H4" s="8"/>
      <c r="I4" s="9"/>
      <c r="J4" s="9"/>
      <c r="K4" s="9"/>
      <c r="L4" s="9"/>
      <c r="M4" s="9"/>
      <c r="N4" s="9"/>
      <c r="O4" s="9"/>
      <c r="P4" s="9"/>
      <c r="Q4" s="9"/>
      <c r="R4" s="9"/>
      <c r="S4" s="10" t="s">
        <v>626</v>
      </c>
    </row>
    <row r="5" spans="1:19" ht="15.75" customHeight="1">
      <c r="A5" s="11" t="str">
        <f>封面!D7&amp;封面!E7</f>
        <v>资产清查单位：和县飞雁城乡客运有限公司</v>
      </c>
      <c r="G5" s="208"/>
      <c r="H5" s="208"/>
      <c r="I5" s="208"/>
      <c r="S5" s="12" t="s">
        <v>203</v>
      </c>
    </row>
    <row r="6" spans="1:19" s="2" customFormat="1" ht="15.75" customHeight="1">
      <c r="A6" s="1128" t="s">
        <v>205</v>
      </c>
      <c r="B6" s="1129" t="s">
        <v>622</v>
      </c>
      <c r="C6" s="1239" t="s">
        <v>576</v>
      </c>
      <c r="D6" s="1241" t="s">
        <v>623</v>
      </c>
      <c r="E6" s="1241" t="s">
        <v>627</v>
      </c>
      <c r="F6" s="1241" t="s">
        <v>628</v>
      </c>
      <c r="G6" s="1241" t="s">
        <v>629</v>
      </c>
      <c r="H6" s="1241" t="s">
        <v>630</v>
      </c>
      <c r="I6" s="1241" t="s">
        <v>631</v>
      </c>
      <c r="J6" s="1128" t="s">
        <v>274</v>
      </c>
      <c r="K6" s="1134"/>
      <c r="L6" s="1243" t="s">
        <v>275</v>
      </c>
      <c r="M6" s="1244"/>
      <c r="N6" s="1128" t="s">
        <v>276</v>
      </c>
      <c r="O6" s="1129"/>
      <c r="P6" s="1129"/>
      <c r="Q6" s="1184" t="s">
        <v>277</v>
      </c>
      <c r="R6" s="1241" t="s">
        <v>305</v>
      </c>
      <c r="S6" s="1241" t="s">
        <v>208</v>
      </c>
    </row>
    <row r="7" spans="1:19" s="2" customFormat="1" ht="15.75" customHeight="1">
      <c r="A7" s="1129"/>
      <c r="B7" s="1129"/>
      <c r="C7" s="1240"/>
      <c r="D7" s="1129"/>
      <c r="E7" s="1129"/>
      <c r="F7" s="1129"/>
      <c r="G7" s="1129"/>
      <c r="H7" s="1129"/>
      <c r="I7" s="1129"/>
      <c r="J7" s="13" t="s">
        <v>556</v>
      </c>
      <c r="K7" s="14" t="s">
        <v>557</v>
      </c>
      <c r="L7" s="30" t="s">
        <v>556</v>
      </c>
      <c r="M7" s="13" t="s">
        <v>557</v>
      </c>
      <c r="N7" s="13" t="s">
        <v>556</v>
      </c>
      <c r="O7" s="13" t="s">
        <v>504</v>
      </c>
      <c r="P7" s="13" t="s">
        <v>557</v>
      </c>
      <c r="Q7" s="1185"/>
      <c r="R7" s="1129"/>
      <c r="S7" s="1129"/>
    </row>
    <row r="8" spans="1:19" ht="15.75" customHeight="1">
      <c r="A8" s="16"/>
      <c r="B8" s="17"/>
      <c r="C8" s="209"/>
      <c r="D8" s="16"/>
      <c r="E8" s="16"/>
      <c r="F8" s="16"/>
      <c r="G8" s="16"/>
      <c r="H8" s="16"/>
      <c r="I8" s="18"/>
      <c r="J8" s="20"/>
      <c r="K8" s="19"/>
      <c r="L8" s="22"/>
      <c r="M8" s="20"/>
      <c r="N8" s="20"/>
      <c r="O8" s="211"/>
      <c r="P8" s="20"/>
      <c r="Q8" s="20"/>
      <c r="R8" s="20" t="str">
        <f t="shared" ref="R8:R28" si="0">IF(M8=0,"",(P8-M8)/M8*100)</f>
        <v/>
      </c>
      <c r="S8" s="21"/>
    </row>
    <row r="9" spans="1:19" ht="15.75" customHeight="1">
      <c r="A9" s="16"/>
      <c r="B9" s="17"/>
      <c r="C9" s="209"/>
      <c r="D9" s="16"/>
      <c r="E9" s="16"/>
      <c r="F9" s="16"/>
      <c r="G9" s="16"/>
      <c r="H9" s="16"/>
      <c r="I9" s="18"/>
      <c r="J9" s="20"/>
      <c r="K9" s="19"/>
      <c r="L9" s="22"/>
      <c r="M9" s="20"/>
      <c r="N9" s="20"/>
      <c r="O9" s="211"/>
      <c r="P9" s="20"/>
      <c r="Q9" s="20"/>
      <c r="R9" s="20" t="str">
        <f t="shared" si="0"/>
        <v/>
      </c>
      <c r="S9" s="21"/>
    </row>
    <row r="10" spans="1:19" ht="15.75" customHeight="1">
      <c r="A10" s="16"/>
      <c r="B10" s="17"/>
      <c r="C10" s="209"/>
      <c r="D10" s="16"/>
      <c r="E10" s="16"/>
      <c r="F10" s="16"/>
      <c r="G10" s="16"/>
      <c r="H10" s="16"/>
      <c r="I10" s="18"/>
      <c r="J10" s="20"/>
      <c r="K10" s="19"/>
      <c r="L10" s="22"/>
      <c r="M10" s="20"/>
      <c r="N10" s="20"/>
      <c r="O10" s="211"/>
      <c r="P10" s="20"/>
      <c r="Q10" s="20"/>
      <c r="R10" s="20" t="str">
        <f t="shared" si="0"/>
        <v/>
      </c>
      <c r="S10" s="21"/>
    </row>
    <row r="11" spans="1:19" ht="15.75" customHeight="1">
      <c r="A11" s="16"/>
      <c r="B11" s="17"/>
      <c r="C11" s="209"/>
      <c r="D11" s="16"/>
      <c r="E11" s="16"/>
      <c r="F11" s="16"/>
      <c r="G11" s="16"/>
      <c r="H11" s="16"/>
      <c r="I11" s="18"/>
      <c r="J11" s="20"/>
      <c r="K11" s="19"/>
      <c r="L11" s="22"/>
      <c r="M11" s="20"/>
      <c r="N11" s="20"/>
      <c r="O11" s="211"/>
      <c r="P11" s="20"/>
      <c r="Q11" s="20"/>
      <c r="R11" s="20" t="str">
        <f t="shared" si="0"/>
        <v/>
      </c>
      <c r="S11" s="21"/>
    </row>
    <row r="12" spans="1:19" ht="15.75" customHeight="1">
      <c r="A12" s="16"/>
      <c r="B12" s="17"/>
      <c r="C12" s="209"/>
      <c r="D12" s="16"/>
      <c r="E12" s="16"/>
      <c r="F12" s="16"/>
      <c r="G12" s="16"/>
      <c r="H12" s="16"/>
      <c r="I12" s="18"/>
      <c r="J12" s="20"/>
      <c r="K12" s="19"/>
      <c r="L12" s="22"/>
      <c r="M12" s="20"/>
      <c r="N12" s="20"/>
      <c r="O12" s="211"/>
      <c r="P12" s="20"/>
      <c r="Q12" s="20"/>
      <c r="R12" s="20" t="str">
        <f t="shared" si="0"/>
        <v/>
      </c>
      <c r="S12" s="21"/>
    </row>
    <row r="13" spans="1:19" ht="15.75" customHeight="1">
      <c r="A13" s="16"/>
      <c r="B13" s="17"/>
      <c r="C13" s="209"/>
      <c r="D13" s="16"/>
      <c r="E13" s="16"/>
      <c r="F13" s="16"/>
      <c r="G13" s="16"/>
      <c r="H13" s="16"/>
      <c r="I13" s="18"/>
      <c r="J13" s="20"/>
      <c r="K13" s="19"/>
      <c r="L13" s="22"/>
      <c r="M13" s="20"/>
      <c r="N13" s="20"/>
      <c r="O13" s="211"/>
      <c r="P13" s="20"/>
      <c r="Q13" s="20"/>
      <c r="R13" s="20" t="str">
        <f t="shared" si="0"/>
        <v/>
      </c>
      <c r="S13" s="21"/>
    </row>
    <row r="14" spans="1:19" ht="15.75" customHeight="1">
      <c r="A14" s="16"/>
      <c r="B14" s="17"/>
      <c r="C14" s="209"/>
      <c r="D14" s="16"/>
      <c r="E14" s="16"/>
      <c r="F14" s="16"/>
      <c r="G14" s="16"/>
      <c r="H14" s="16"/>
      <c r="I14" s="18"/>
      <c r="J14" s="20"/>
      <c r="K14" s="19"/>
      <c r="L14" s="22"/>
      <c r="M14" s="20"/>
      <c r="N14" s="20"/>
      <c r="O14" s="211"/>
      <c r="P14" s="20"/>
      <c r="Q14" s="20"/>
      <c r="R14" s="20" t="str">
        <f t="shared" si="0"/>
        <v/>
      </c>
      <c r="S14" s="21"/>
    </row>
    <row r="15" spans="1:19" ht="15.75" customHeight="1">
      <c r="A15" s="16"/>
      <c r="B15" s="17"/>
      <c r="C15" s="209"/>
      <c r="D15" s="16"/>
      <c r="E15" s="16"/>
      <c r="F15" s="16"/>
      <c r="G15" s="16"/>
      <c r="H15" s="16"/>
      <c r="I15" s="18"/>
      <c r="J15" s="20"/>
      <c r="K15" s="19"/>
      <c r="L15" s="22"/>
      <c r="M15" s="20"/>
      <c r="N15" s="20"/>
      <c r="O15" s="211"/>
      <c r="P15" s="20"/>
      <c r="Q15" s="20"/>
      <c r="R15" s="20" t="str">
        <f t="shared" si="0"/>
        <v/>
      </c>
      <c r="S15" s="21"/>
    </row>
    <row r="16" spans="1:19" ht="15.75" customHeight="1">
      <c r="A16" s="16"/>
      <c r="B16" s="17"/>
      <c r="C16" s="209"/>
      <c r="D16" s="16"/>
      <c r="E16" s="16"/>
      <c r="F16" s="16"/>
      <c r="G16" s="16"/>
      <c r="H16" s="16"/>
      <c r="I16" s="18"/>
      <c r="J16" s="20"/>
      <c r="K16" s="19"/>
      <c r="L16" s="22"/>
      <c r="M16" s="20"/>
      <c r="N16" s="20"/>
      <c r="O16" s="211"/>
      <c r="P16" s="20"/>
      <c r="Q16" s="20"/>
      <c r="R16" s="20" t="str">
        <f t="shared" si="0"/>
        <v/>
      </c>
      <c r="S16" s="21"/>
    </row>
    <row r="17" spans="1:19" ht="15.75" customHeight="1">
      <c r="A17" s="16"/>
      <c r="B17" s="17"/>
      <c r="C17" s="209"/>
      <c r="D17" s="16"/>
      <c r="E17" s="16"/>
      <c r="F17" s="16"/>
      <c r="G17" s="16"/>
      <c r="H17" s="16"/>
      <c r="I17" s="18"/>
      <c r="J17" s="20"/>
      <c r="K17" s="19"/>
      <c r="L17" s="22"/>
      <c r="M17" s="20"/>
      <c r="N17" s="20"/>
      <c r="O17" s="211"/>
      <c r="P17" s="20"/>
      <c r="Q17" s="20"/>
      <c r="R17" s="20" t="str">
        <f t="shared" si="0"/>
        <v/>
      </c>
      <c r="S17" s="21"/>
    </row>
    <row r="18" spans="1:19" ht="15.75" customHeight="1">
      <c r="A18" s="16"/>
      <c r="B18" s="17"/>
      <c r="C18" s="209"/>
      <c r="D18" s="16"/>
      <c r="E18" s="16"/>
      <c r="F18" s="16"/>
      <c r="G18" s="16"/>
      <c r="H18" s="16"/>
      <c r="I18" s="18"/>
      <c r="J18" s="20"/>
      <c r="K18" s="19"/>
      <c r="L18" s="22"/>
      <c r="M18" s="20"/>
      <c r="N18" s="20"/>
      <c r="O18" s="211"/>
      <c r="P18" s="20"/>
      <c r="Q18" s="20"/>
      <c r="R18" s="20" t="str">
        <f t="shared" si="0"/>
        <v/>
      </c>
      <c r="S18" s="21"/>
    </row>
    <row r="19" spans="1:19" ht="15.75" customHeight="1">
      <c r="A19" s="16"/>
      <c r="B19" s="17"/>
      <c r="C19" s="209"/>
      <c r="D19" s="16"/>
      <c r="E19" s="16"/>
      <c r="F19" s="16"/>
      <c r="G19" s="16"/>
      <c r="H19" s="16"/>
      <c r="I19" s="18"/>
      <c r="J19" s="20"/>
      <c r="K19" s="19"/>
      <c r="L19" s="22"/>
      <c r="M19" s="20"/>
      <c r="N19" s="20"/>
      <c r="O19" s="211"/>
      <c r="P19" s="20"/>
      <c r="Q19" s="20"/>
      <c r="R19" s="20" t="str">
        <f t="shared" si="0"/>
        <v/>
      </c>
      <c r="S19" s="21"/>
    </row>
    <row r="20" spans="1:19" ht="15.75" customHeight="1">
      <c r="A20" s="16"/>
      <c r="B20" s="17"/>
      <c r="C20" s="209"/>
      <c r="D20" s="16"/>
      <c r="E20" s="16"/>
      <c r="F20" s="16"/>
      <c r="G20" s="16"/>
      <c r="H20" s="16"/>
      <c r="I20" s="18"/>
      <c r="J20" s="20"/>
      <c r="K20" s="19"/>
      <c r="L20" s="22"/>
      <c r="M20" s="20"/>
      <c r="N20" s="20"/>
      <c r="O20" s="211"/>
      <c r="P20" s="20"/>
      <c r="Q20" s="20"/>
      <c r="R20" s="20" t="str">
        <f t="shared" si="0"/>
        <v/>
      </c>
      <c r="S20" s="21"/>
    </row>
    <row r="21" spans="1:19" ht="15.75" customHeight="1">
      <c r="A21" s="16"/>
      <c r="B21" s="17"/>
      <c r="C21" s="209"/>
      <c r="D21" s="16"/>
      <c r="E21" s="16"/>
      <c r="F21" s="16"/>
      <c r="G21" s="16"/>
      <c r="H21" s="16"/>
      <c r="I21" s="18"/>
      <c r="J21" s="20"/>
      <c r="K21" s="19"/>
      <c r="L21" s="22"/>
      <c r="M21" s="20"/>
      <c r="N21" s="20"/>
      <c r="O21" s="211"/>
      <c r="P21" s="20"/>
      <c r="Q21" s="20"/>
      <c r="R21" s="20" t="str">
        <f t="shared" si="0"/>
        <v/>
      </c>
      <c r="S21" s="21"/>
    </row>
    <row r="22" spans="1:19" ht="15.75" customHeight="1">
      <c r="A22" s="16"/>
      <c r="B22" s="17"/>
      <c r="C22" s="209"/>
      <c r="D22" s="16"/>
      <c r="E22" s="16"/>
      <c r="F22" s="16"/>
      <c r="G22" s="16"/>
      <c r="H22" s="16"/>
      <c r="I22" s="18"/>
      <c r="J22" s="20"/>
      <c r="K22" s="19"/>
      <c r="L22" s="22"/>
      <c r="M22" s="20"/>
      <c r="N22" s="20"/>
      <c r="O22" s="211"/>
      <c r="P22" s="20"/>
      <c r="Q22" s="20"/>
      <c r="R22" s="20" t="str">
        <f t="shared" si="0"/>
        <v/>
      </c>
      <c r="S22" s="21"/>
    </row>
    <row r="23" spans="1:19" ht="15.75" customHeight="1">
      <c r="A23" s="16"/>
      <c r="B23" s="17"/>
      <c r="C23" s="209"/>
      <c r="D23" s="16"/>
      <c r="E23" s="16"/>
      <c r="F23" s="16"/>
      <c r="G23" s="16"/>
      <c r="H23" s="16"/>
      <c r="I23" s="18"/>
      <c r="J23" s="20"/>
      <c r="K23" s="19"/>
      <c r="L23" s="22"/>
      <c r="M23" s="20"/>
      <c r="N23" s="20"/>
      <c r="O23" s="211"/>
      <c r="P23" s="20"/>
      <c r="Q23" s="20"/>
      <c r="R23" s="20" t="str">
        <f t="shared" si="0"/>
        <v/>
      </c>
      <c r="S23" s="21"/>
    </row>
    <row r="24" spans="1:19" ht="15.75" customHeight="1">
      <c r="A24" s="16"/>
      <c r="B24" s="17"/>
      <c r="C24" s="209"/>
      <c r="D24" s="16"/>
      <c r="E24" s="16"/>
      <c r="F24" s="16"/>
      <c r="G24" s="16"/>
      <c r="H24" s="16"/>
      <c r="I24" s="18"/>
      <c r="J24" s="20"/>
      <c r="K24" s="19"/>
      <c r="L24" s="22"/>
      <c r="M24" s="20"/>
      <c r="N24" s="20"/>
      <c r="O24" s="211"/>
      <c r="P24" s="20"/>
      <c r="Q24" s="20"/>
      <c r="R24" s="20" t="str">
        <f t="shared" si="0"/>
        <v/>
      </c>
      <c r="S24" s="21"/>
    </row>
    <row r="25" spans="1:19" ht="15.75" customHeight="1">
      <c r="A25" s="16"/>
      <c r="B25" s="17"/>
      <c r="C25" s="209"/>
      <c r="D25" s="16"/>
      <c r="E25" s="16"/>
      <c r="F25" s="16"/>
      <c r="G25" s="16"/>
      <c r="H25" s="16"/>
      <c r="I25" s="18"/>
      <c r="J25" s="20"/>
      <c r="K25" s="19"/>
      <c r="L25" s="22"/>
      <c r="M25" s="20"/>
      <c r="N25" s="20"/>
      <c r="O25" s="211"/>
      <c r="P25" s="20"/>
      <c r="Q25" s="20"/>
      <c r="R25" s="20" t="str">
        <f t="shared" si="0"/>
        <v/>
      </c>
      <c r="S25" s="21"/>
    </row>
    <row r="26" spans="1:19" s="43" customFormat="1" ht="15.75" customHeight="1">
      <c r="A26" s="1176" t="s">
        <v>371</v>
      </c>
      <c r="B26" s="1175"/>
      <c r="C26" s="1175"/>
      <c r="D26" s="59"/>
      <c r="E26" s="59"/>
      <c r="F26" s="59"/>
      <c r="G26" s="59"/>
      <c r="H26" s="59"/>
      <c r="I26" s="116"/>
      <c r="J26" s="57"/>
      <c r="K26" s="55"/>
      <c r="L26" s="56">
        <f>SUM(L8:L25)</f>
        <v>0</v>
      </c>
      <c r="M26" s="56">
        <f>SUM(M8:M25)</f>
        <v>0</v>
      </c>
      <c r="N26" s="56">
        <f>SUM(N8:N25)</f>
        <v>0</v>
      </c>
      <c r="O26" s="56"/>
      <c r="P26" s="56">
        <f>SUM(P8:P25)</f>
        <v>0</v>
      </c>
      <c r="Q26" s="57">
        <f>P26-M26</f>
        <v>0</v>
      </c>
      <c r="R26" s="57" t="str">
        <f t="shared" si="0"/>
        <v/>
      </c>
      <c r="S26" s="61"/>
    </row>
    <row r="27" spans="1:19" s="43" customFormat="1" ht="15.75" customHeight="1">
      <c r="A27" s="1242" t="s">
        <v>632</v>
      </c>
      <c r="B27" s="1242"/>
      <c r="C27" s="1242"/>
      <c r="D27" s="59"/>
      <c r="E27" s="59"/>
      <c r="F27" s="59"/>
      <c r="G27" s="59"/>
      <c r="H27" s="59"/>
      <c r="I27" s="116"/>
      <c r="J27" s="57"/>
      <c r="K27" s="55"/>
      <c r="L27" s="56"/>
      <c r="M27" s="57"/>
      <c r="N27" s="57"/>
      <c r="O27" s="176"/>
      <c r="P27" s="57"/>
      <c r="Q27" s="57">
        <f>P27-M27</f>
        <v>0</v>
      </c>
      <c r="R27" s="57" t="str">
        <f t="shared" si="0"/>
        <v/>
      </c>
      <c r="S27" s="61"/>
    </row>
    <row r="28" spans="1:19" s="43" customFormat="1" ht="15.75" customHeight="1">
      <c r="A28" s="1176" t="s">
        <v>413</v>
      </c>
      <c r="B28" s="1176"/>
      <c r="C28" s="1176"/>
      <c r="D28" s="59"/>
      <c r="E28" s="59"/>
      <c r="F28" s="59"/>
      <c r="G28" s="59"/>
      <c r="H28" s="59"/>
      <c r="I28" s="116"/>
      <c r="J28" s="57">
        <f>SUM(J8:J27)</f>
        <v>0</v>
      </c>
      <c r="K28" s="55">
        <f>SUM(K8:K27)</f>
        <v>0</v>
      </c>
      <c r="L28" s="56">
        <f>L26-L27</f>
        <v>0</v>
      </c>
      <c r="M28" s="56">
        <f>M26-M27</f>
        <v>0</v>
      </c>
      <c r="N28" s="56">
        <f>N26-N27</f>
        <v>0</v>
      </c>
      <c r="O28" s="56"/>
      <c r="P28" s="56">
        <f>P26-P27</f>
        <v>0</v>
      </c>
      <c r="Q28" s="57">
        <f>P28-M28</f>
        <v>0</v>
      </c>
      <c r="R28" s="57" t="str">
        <f t="shared" si="0"/>
        <v/>
      </c>
      <c r="S28" s="61"/>
    </row>
    <row r="29" spans="1:19" s="43" customFormat="1" ht="15.75" customHeight="1">
      <c r="A29" s="66" t="str">
        <f>封面!D11&amp;封面!F11</f>
        <v>资产清查单位填报人：赵翠</v>
      </c>
    </row>
    <row r="30" spans="1:19"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20">
    <mergeCell ref="A2:S2"/>
    <mergeCell ref="A3:S3"/>
    <mergeCell ref="J6:K6"/>
    <mergeCell ref="L6:M6"/>
    <mergeCell ref="N6:P6"/>
    <mergeCell ref="E6:E7"/>
    <mergeCell ref="F6:F7"/>
    <mergeCell ref="G6:G7"/>
    <mergeCell ref="H6:H7"/>
    <mergeCell ref="I6:I7"/>
    <mergeCell ref="Q6:Q7"/>
    <mergeCell ref="R6:R7"/>
    <mergeCell ref="S6:S7"/>
    <mergeCell ref="A28:C28"/>
    <mergeCell ref="A6:A7"/>
    <mergeCell ref="B6:B7"/>
    <mergeCell ref="C6:C7"/>
    <mergeCell ref="D6:D7"/>
    <mergeCell ref="A26:C26"/>
    <mergeCell ref="A27:C27"/>
  </mergeCells>
  <phoneticPr fontId="14" type="noConversion"/>
  <hyperlinks>
    <hyperlink ref="A1" location="索引目录!E40" display="返回索引页"/>
    <hyperlink ref="B1" location="'4-6固定资产汇总'!B10" display="返回"/>
  </hyperlinks>
  <printOptions horizontalCentered="1"/>
  <pageMargins left="0.35" right="0.3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T52"/>
  <sheetViews>
    <sheetView workbookViewId="0"/>
  </sheetViews>
  <sheetFormatPr defaultColWidth="9" defaultRowHeight="15.75" customHeight="1" outlineLevelCol="1"/>
  <cols>
    <col min="1" max="1" width="4.33203125" style="694" customWidth="1"/>
    <col min="2" max="2" width="6.33203125" style="694" hidden="1" customWidth="1"/>
    <col min="3" max="3" width="17.83203125" style="694" customWidth="1"/>
    <col min="4" max="4" width="14.75" style="694" customWidth="1"/>
    <col min="5" max="5" width="8" style="752" customWidth="1" outlineLevel="1"/>
    <col min="6" max="6" width="5.5" style="694" customWidth="1"/>
    <col min="7" max="8" width="4.33203125" style="694" customWidth="1"/>
    <col min="9" max="9" width="10.75" style="694" customWidth="1"/>
    <col min="10" max="10" width="7.83203125" style="694" hidden="1" customWidth="1"/>
    <col min="11" max="12" width="11.75" style="694" bestFit="1" customWidth="1" outlineLevel="1"/>
    <col min="13" max="13" width="11.75" style="694" bestFit="1" customWidth="1"/>
    <col min="14" max="14" width="11.33203125" style="694" customWidth="1"/>
    <col min="15" max="15" width="12.08203125" style="694" customWidth="1"/>
    <col min="16" max="16" width="11.5" style="694" customWidth="1"/>
    <col min="17" max="17" width="6.6640625" style="694" customWidth="1"/>
    <col min="18" max="18" width="7.08203125" style="694" customWidth="1"/>
    <col min="19" max="19" width="8.1640625" style="694" customWidth="1"/>
    <col min="20" max="20" width="9.5" style="694" bestFit="1" customWidth="1"/>
    <col min="21" max="16384" width="9" style="694"/>
  </cols>
  <sheetData>
    <row r="1" spans="1:20" ht="8.5" customHeight="1">
      <c r="A1" s="825" t="s">
        <v>0</v>
      </c>
      <c r="B1" s="826" t="s">
        <v>303</v>
      </c>
      <c r="C1" s="726"/>
      <c r="D1" s="726"/>
      <c r="E1" s="726"/>
      <c r="F1" s="726"/>
      <c r="G1" s="726"/>
      <c r="H1" s="726"/>
      <c r="I1" s="726"/>
      <c r="J1" s="726"/>
      <c r="K1" s="726"/>
      <c r="L1" s="726"/>
      <c r="M1" s="726"/>
      <c r="N1" s="726"/>
      <c r="O1" s="726"/>
      <c r="P1" s="726"/>
      <c r="Q1" s="726"/>
      <c r="R1" s="726"/>
      <c r="S1" s="726"/>
    </row>
    <row r="2" spans="1:20" s="827" customFormat="1" ht="15.5" customHeight="1">
      <c r="A2" s="1245" t="s">
        <v>946</v>
      </c>
      <c r="B2" s="1246"/>
      <c r="C2" s="1246"/>
      <c r="D2" s="1246"/>
      <c r="E2" s="1246"/>
      <c r="F2" s="1246"/>
      <c r="G2" s="1246"/>
      <c r="H2" s="1246"/>
      <c r="I2" s="1246"/>
      <c r="J2" s="1246"/>
      <c r="K2" s="1246"/>
      <c r="L2" s="1246"/>
      <c r="M2" s="1246"/>
      <c r="N2" s="1246"/>
      <c r="O2" s="1246"/>
      <c r="P2" s="1246"/>
      <c r="Q2" s="1246"/>
      <c r="R2" s="1246"/>
      <c r="S2" s="1246"/>
    </row>
    <row r="3" spans="1:20" ht="13" customHeight="1">
      <c r="A3" s="1247" t="str">
        <f>CONCATENATE(封面!D9,封面!F9,封面!G9,封面!H9,封面!I9,封面!J9,封面!K9)</f>
        <v>清查基准日：2025年8月31日</v>
      </c>
      <c r="B3" s="1247"/>
      <c r="C3" s="1247"/>
      <c r="D3" s="1247"/>
      <c r="E3" s="1247"/>
      <c r="F3" s="1247"/>
      <c r="G3" s="1247"/>
      <c r="H3" s="1247"/>
      <c r="I3" s="1247"/>
      <c r="J3" s="1247"/>
      <c r="K3" s="1247"/>
      <c r="L3" s="1247"/>
      <c r="M3" s="1247"/>
      <c r="N3" s="1247"/>
      <c r="O3" s="1247"/>
      <c r="P3" s="1247"/>
      <c r="Q3" s="1247"/>
      <c r="R3" s="1247"/>
      <c r="S3" s="1247"/>
    </row>
    <row r="4" spans="1:20" ht="11.5" customHeight="1">
      <c r="A4" s="735"/>
      <c r="B4" s="735"/>
      <c r="C4" s="735"/>
      <c r="D4" s="735"/>
      <c r="E4" s="735"/>
      <c r="F4" s="735"/>
      <c r="G4" s="735"/>
      <c r="H4" s="735"/>
      <c r="I4" s="727"/>
      <c r="J4" s="727"/>
      <c r="K4" s="727"/>
      <c r="L4" s="727"/>
      <c r="M4" s="727"/>
      <c r="N4" s="727"/>
      <c r="O4" s="727"/>
      <c r="P4" s="727"/>
      <c r="Q4" s="727"/>
      <c r="R4" s="727"/>
      <c r="S4" s="828" t="s">
        <v>633</v>
      </c>
    </row>
    <row r="5" spans="1:20" ht="14" customHeight="1">
      <c r="A5" s="829" t="str">
        <f>封面!D7&amp;封面!E7</f>
        <v>资产清查单位：和县飞雁城乡客运有限公司</v>
      </c>
      <c r="S5" s="830" t="s">
        <v>203</v>
      </c>
    </row>
    <row r="6" spans="1:20" s="752" customFormat="1" ht="13.5" customHeight="1">
      <c r="A6" s="1259" t="s">
        <v>205</v>
      </c>
      <c r="B6" s="1248" t="s">
        <v>634</v>
      </c>
      <c r="C6" s="1221" t="s">
        <v>635</v>
      </c>
      <c r="D6" s="1221" t="s">
        <v>636</v>
      </c>
      <c r="E6" s="1221" t="s">
        <v>943</v>
      </c>
      <c r="F6" s="1221" t="s">
        <v>637</v>
      </c>
      <c r="G6" s="1221" t="s">
        <v>459</v>
      </c>
      <c r="H6" s="1221" t="s">
        <v>461</v>
      </c>
      <c r="I6" s="1221" t="s">
        <v>638</v>
      </c>
      <c r="J6" s="1221" t="s">
        <v>502</v>
      </c>
      <c r="K6" s="1248" t="s">
        <v>274</v>
      </c>
      <c r="L6" s="1249"/>
      <c r="M6" s="1250" t="s">
        <v>945</v>
      </c>
      <c r="N6" s="1251"/>
      <c r="O6" s="1248" t="s">
        <v>821</v>
      </c>
      <c r="P6" s="1249"/>
      <c r="Q6" s="1252" t="s">
        <v>277</v>
      </c>
      <c r="R6" s="1253" t="s">
        <v>208</v>
      </c>
      <c r="S6" s="1254"/>
    </row>
    <row r="7" spans="1:20" s="752" customFormat="1" ht="13.5" customHeight="1">
      <c r="A7" s="1260"/>
      <c r="B7" s="1222"/>
      <c r="C7" s="1222"/>
      <c r="D7" s="1222"/>
      <c r="E7" s="1222"/>
      <c r="F7" s="1222"/>
      <c r="G7" s="1222"/>
      <c r="H7" s="1222"/>
      <c r="I7" s="1222"/>
      <c r="J7" s="1222"/>
      <c r="K7" s="832" t="s">
        <v>556</v>
      </c>
      <c r="L7" s="832" t="s">
        <v>557</v>
      </c>
      <c r="M7" s="832" t="s">
        <v>556</v>
      </c>
      <c r="N7" s="832" t="s">
        <v>557</v>
      </c>
      <c r="O7" s="832" t="s">
        <v>556</v>
      </c>
      <c r="P7" s="832" t="s">
        <v>557</v>
      </c>
      <c r="Q7" s="1125"/>
      <c r="R7" s="1255"/>
      <c r="S7" s="1256"/>
    </row>
    <row r="8" spans="1:20" ht="13.5" customHeight="1">
      <c r="A8" s="723">
        <v>1</v>
      </c>
      <c r="B8" s="687"/>
      <c r="C8" s="788"/>
      <c r="D8" s="687"/>
      <c r="E8" s="821"/>
      <c r="F8" s="789"/>
      <c r="G8" s="707"/>
      <c r="H8" s="707"/>
      <c r="I8" s="790"/>
      <c r="J8" s="689"/>
      <c r="K8" s="690"/>
      <c r="L8" s="690"/>
      <c r="M8" s="791"/>
      <c r="N8" s="690"/>
      <c r="O8" s="690"/>
      <c r="P8" s="690"/>
      <c r="Q8" s="690"/>
      <c r="R8" s="690"/>
      <c r="S8" s="693"/>
    </row>
    <row r="9" spans="1:20" ht="13.5" customHeight="1">
      <c r="A9" s="723">
        <v>2</v>
      </c>
      <c r="B9" s="687"/>
      <c r="C9" s="788"/>
      <c r="D9" s="687"/>
      <c r="E9" s="821"/>
      <c r="F9" s="789"/>
      <c r="G9" s="707"/>
      <c r="H9" s="707"/>
      <c r="I9" s="790"/>
      <c r="J9" s="689"/>
      <c r="K9" s="690"/>
      <c r="L9" s="690"/>
      <c r="M9" s="791"/>
      <c r="N9" s="690"/>
      <c r="O9" s="690"/>
      <c r="P9" s="690"/>
      <c r="Q9" s="690"/>
      <c r="R9" s="690"/>
      <c r="S9" s="693"/>
      <c r="T9" s="833"/>
    </row>
    <row r="10" spans="1:20" ht="13.5" customHeight="1">
      <c r="A10" s="723">
        <v>3</v>
      </c>
      <c r="B10" s="687"/>
      <c r="C10" s="788"/>
      <c r="D10" s="687"/>
      <c r="E10" s="821"/>
      <c r="F10" s="789"/>
      <c r="G10" s="707"/>
      <c r="H10" s="707"/>
      <c r="I10" s="790"/>
      <c r="J10" s="689"/>
      <c r="K10" s="690"/>
      <c r="L10" s="690"/>
      <c r="M10" s="791"/>
      <c r="N10" s="690"/>
      <c r="O10" s="690"/>
      <c r="P10" s="690"/>
      <c r="Q10" s="690"/>
      <c r="R10" s="690"/>
      <c r="S10" s="693"/>
    </row>
    <row r="11" spans="1:20" ht="13.5" customHeight="1">
      <c r="A11" s="723">
        <v>4</v>
      </c>
      <c r="B11" s="687"/>
      <c r="C11" s="788"/>
      <c r="D11" s="687"/>
      <c r="E11" s="821"/>
      <c r="F11" s="789"/>
      <c r="G11" s="707"/>
      <c r="H11" s="707"/>
      <c r="I11" s="790"/>
      <c r="J11" s="689"/>
      <c r="K11" s="690"/>
      <c r="L11" s="690"/>
      <c r="M11" s="791"/>
      <c r="N11" s="690"/>
      <c r="O11" s="690"/>
      <c r="P11" s="690"/>
      <c r="Q11" s="690"/>
      <c r="R11" s="690"/>
      <c r="S11" s="693"/>
    </row>
    <row r="12" spans="1:20" ht="13.5" customHeight="1">
      <c r="A12" s="723">
        <v>5</v>
      </c>
      <c r="B12" s="687"/>
      <c r="C12" s="788"/>
      <c r="D12" s="687"/>
      <c r="E12" s="821"/>
      <c r="F12" s="789"/>
      <c r="G12" s="707"/>
      <c r="H12" s="707"/>
      <c r="I12" s="790"/>
      <c r="J12" s="689"/>
      <c r="K12" s="690"/>
      <c r="L12" s="690"/>
      <c r="M12" s="791"/>
      <c r="N12" s="690"/>
      <c r="O12" s="690"/>
      <c r="P12" s="690"/>
      <c r="Q12" s="690"/>
      <c r="R12" s="690"/>
      <c r="S12" s="693"/>
    </row>
    <row r="13" spans="1:20" ht="13.5" customHeight="1">
      <c r="A13" s="723">
        <v>6</v>
      </c>
      <c r="B13" s="687"/>
      <c r="C13" s="788"/>
      <c r="D13" s="687"/>
      <c r="E13" s="821"/>
      <c r="F13" s="789"/>
      <c r="G13" s="707"/>
      <c r="H13" s="707"/>
      <c r="I13" s="790"/>
      <c r="J13" s="689"/>
      <c r="K13" s="690"/>
      <c r="L13" s="690"/>
      <c r="M13" s="791"/>
      <c r="N13" s="690"/>
      <c r="O13" s="690"/>
      <c r="P13" s="690"/>
      <c r="Q13" s="690"/>
      <c r="R13" s="690"/>
      <c r="S13" s="693"/>
    </row>
    <row r="14" spans="1:20" ht="13.5" customHeight="1">
      <c r="A14" s="723">
        <v>7</v>
      </c>
      <c r="B14" s="687"/>
      <c r="C14" s="788"/>
      <c r="D14" s="687"/>
      <c r="E14" s="821"/>
      <c r="F14" s="789"/>
      <c r="G14" s="707"/>
      <c r="H14" s="707"/>
      <c r="I14" s="790"/>
      <c r="J14" s="689"/>
      <c r="K14" s="690"/>
      <c r="L14" s="690"/>
      <c r="M14" s="791"/>
      <c r="N14" s="690"/>
      <c r="O14" s="690"/>
      <c r="P14" s="690"/>
      <c r="Q14" s="690"/>
      <c r="R14" s="690"/>
      <c r="S14" s="693"/>
    </row>
    <row r="15" spans="1:20" ht="13.5" customHeight="1">
      <c r="A15" s="723">
        <v>8</v>
      </c>
      <c r="B15" s="687"/>
      <c r="C15" s="788"/>
      <c r="D15" s="687"/>
      <c r="E15" s="821"/>
      <c r="F15" s="789"/>
      <c r="G15" s="707"/>
      <c r="H15" s="707"/>
      <c r="I15" s="790"/>
      <c r="J15" s="689"/>
      <c r="K15" s="690"/>
      <c r="L15" s="690"/>
      <c r="M15" s="791"/>
      <c r="N15" s="690"/>
      <c r="O15" s="690"/>
      <c r="P15" s="690"/>
      <c r="Q15" s="690"/>
      <c r="R15" s="690"/>
      <c r="S15" s="693"/>
    </row>
    <row r="16" spans="1:20" ht="13.5" customHeight="1">
      <c r="A16" s="723">
        <v>9</v>
      </c>
      <c r="B16" s="687"/>
      <c r="C16" s="788"/>
      <c r="D16" s="687"/>
      <c r="E16" s="821"/>
      <c r="F16" s="789"/>
      <c r="G16" s="707"/>
      <c r="H16" s="707"/>
      <c r="I16" s="790"/>
      <c r="J16" s="689"/>
      <c r="K16" s="690"/>
      <c r="L16" s="690"/>
      <c r="M16" s="791"/>
      <c r="N16" s="690"/>
      <c r="O16" s="690"/>
      <c r="P16" s="690"/>
      <c r="Q16" s="690"/>
      <c r="R16" s="690"/>
      <c r="S16" s="693"/>
    </row>
    <row r="17" spans="1:19" ht="13.5" customHeight="1">
      <c r="A17" s="723">
        <v>10</v>
      </c>
      <c r="B17" s="687"/>
      <c r="C17" s="788"/>
      <c r="D17" s="687"/>
      <c r="E17" s="821"/>
      <c r="F17" s="789"/>
      <c r="G17" s="707"/>
      <c r="H17" s="707"/>
      <c r="I17" s="790"/>
      <c r="J17" s="689"/>
      <c r="K17" s="690"/>
      <c r="L17" s="690"/>
      <c r="M17" s="791"/>
      <c r="N17" s="690"/>
      <c r="O17" s="690"/>
      <c r="P17" s="690"/>
      <c r="Q17" s="690"/>
      <c r="R17" s="690"/>
      <c r="S17" s="693"/>
    </row>
    <row r="18" spans="1:19" ht="13.5" customHeight="1">
      <c r="A18" s="723">
        <v>11</v>
      </c>
      <c r="B18" s="687"/>
      <c r="C18" s="788"/>
      <c r="D18" s="687"/>
      <c r="E18" s="821"/>
      <c r="F18" s="789"/>
      <c r="G18" s="707"/>
      <c r="H18" s="707"/>
      <c r="I18" s="790"/>
      <c r="J18" s="689"/>
      <c r="K18" s="690"/>
      <c r="L18" s="690"/>
      <c r="M18" s="791"/>
      <c r="N18" s="690"/>
      <c r="O18" s="690"/>
      <c r="P18" s="690"/>
      <c r="Q18" s="690"/>
      <c r="R18" s="690"/>
      <c r="S18" s="693"/>
    </row>
    <row r="19" spans="1:19" ht="13.5" customHeight="1">
      <c r="A19" s="723">
        <v>12</v>
      </c>
      <c r="B19" s="687"/>
      <c r="C19" s="788"/>
      <c r="D19" s="687"/>
      <c r="E19" s="821"/>
      <c r="F19" s="789"/>
      <c r="G19" s="707"/>
      <c r="H19" s="707"/>
      <c r="I19" s="790"/>
      <c r="J19" s="689"/>
      <c r="K19" s="690"/>
      <c r="L19" s="690"/>
      <c r="M19" s="791"/>
      <c r="N19" s="690"/>
      <c r="O19" s="690"/>
      <c r="P19" s="690"/>
      <c r="Q19" s="690"/>
      <c r="R19" s="690"/>
      <c r="S19" s="693"/>
    </row>
    <row r="20" spans="1:19" ht="13.5" customHeight="1">
      <c r="A20" s="831">
        <v>13</v>
      </c>
      <c r="B20" s="687"/>
      <c r="C20" s="788"/>
      <c r="D20" s="687"/>
      <c r="E20" s="823"/>
      <c r="F20" s="789"/>
      <c r="G20" s="707"/>
      <c r="H20" s="707"/>
      <c r="I20" s="790"/>
      <c r="J20" s="689"/>
      <c r="K20" s="690"/>
      <c r="L20" s="690"/>
      <c r="M20" s="791"/>
      <c r="N20" s="690"/>
      <c r="O20" s="690"/>
      <c r="P20" s="690"/>
      <c r="Q20" s="690"/>
      <c r="R20" s="690"/>
      <c r="S20" s="693"/>
    </row>
    <row r="21" spans="1:19" ht="13.5" customHeight="1">
      <c r="A21" s="831">
        <v>14</v>
      </c>
      <c r="B21" s="687"/>
      <c r="C21" s="788"/>
      <c r="D21" s="687"/>
      <c r="E21" s="823"/>
      <c r="F21" s="789"/>
      <c r="G21" s="707"/>
      <c r="H21" s="707"/>
      <c r="I21" s="790"/>
      <c r="J21" s="689"/>
      <c r="K21" s="690"/>
      <c r="L21" s="690"/>
      <c r="M21" s="791"/>
      <c r="N21" s="690"/>
      <c r="O21" s="690"/>
      <c r="P21" s="690"/>
      <c r="Q21" s="690"/>
      <c r="R21" s="690"/>
      <c r="S21" s="693"/>
    </row>
    <row r="22" spans="1:19" ht="13.5" customHeight="1">
      <c r="A22" s="831">
        <v>15</v>
      </c>
      <c r="B22" s="687"/>
      <c r="C22" s="788"/>
      <c r="D22" s="687"/>
      <c r="E22" s="823"/>
      <c r="F22" s="789"/>
      <c r="G22" s="707"/>
      <c r="H22" s="707"/>
      <c r="I22" s="790"/>
      <c r="J22" s="689"/>
      <c r="K22" s="690"/>
      <c r="L22" s="690"/>
      <c r="M22" s="791"/>
      <c r="N22" s="690"/>
      <c r="O22" s="690"/>
      <c r="P22" s="690"/>
      <c r="Q22" s="690"/>
      <c r="R22" s="690"/>
      <c r="S22" s="693"/>
    </row>
    <row r="23" spans="1:19" ht="13.5" customHeight="1">
      <c r="A23" s="831">
        <v>16</v>
      </c>
      <c r="B23" s="687"/>
      <c r="C23" s="788"/>
      <c r="D23" s="687"/>
      <c r="E23" s="823"/>
      <c r="F23" s="789"/>
      <c r="G23" s="707"/>
      <c r="H23" s="707"/>
      <c r="I23" s="790"/>
      <c r="J23" s="689"/>
      <c r="K23" s="690"/>
      <c r="L23" s="690"/>
      <c r="M23" s="791"/>
      <c r="N23" s="690"/>
      <c r="O23" s="690"/>
      <c r="P23" s="690"/>
      <c r="Q23" s="690"/>
      <c r="R23" s="690"/>
      <c r="S23" s="693"/>
    </row>
    <row r="24" spans="1:19" ht="13.5" customHeight="1">
      <c r="A24" s="831">
        <v>17</v>
      </c>
      <c r="B24" s="687"/>
      <c r="C24" s="788"/>
      <c r="D24" s="687"/>
      <c r="E24" s="823"/>
      <c r="F24" s="789"/>
      <c r="G24" s="707"/>
      <c r="H24" s="707"/>
      <c r="I24" s="790"/>
      <c r="J24" s="689"/>
      <c r="K24" s="690"/>
      <c r="L24" s="690"/>
      <c r="M24" s="791"/>
      <c r="N24" s="690"/>
      <c r="O24" s="690"/>
      <c r="P24" s="690"/>
      <c r="Q24" s="690"/>
      <c r="R24" s="690"/>
      <c r="S24" s="693"/>
    </row>
    <row r="25" spans="1:19" ht="13.5" customHeight="1">
      <c r="A25" s="831">
        <v>18</v>
      </c>
      <c r="B25" s="687"/>
      <c r="C25" s="788"/>
      <c r="D25" s="687"/>
      <c r="E25" s="823"/>
      <c r="F25" s="789"/>
      <c r="G25" s="707"/>
      <c r="H25" s="707"/>
      <c r="I25" s="790"/>
      <c r="J25" s="689"/>
      <c r="K25" s="690"/>
      <c r="L25" s="690"/>
      <c r="M25" s="791"/>
      <c r="N25" s="690"/>
      <c r="O25" s="690"/>
      <c r="P25" s="690"/>
      <c r="Q25" s="690"/>
      <c r="R25" s="690"/>
      <c r="S25" s="693"/>
    </row>
    <row r="26" spans="1:19" ht="13.5" customHeight="1">
      <c r="A26" s="831">
        <v>19</v>
      </c>
      <c r="B26" s="687"/>
      <c r="C26" s="788"/>
      <c r="D26" s="687"/>
      <c r="E26" s="823"/>
      <c r="F26" s="789"/>
      <c r="G26" s="707"/>
      <c r="H26" s="707"/>
      <c r="I26" s="790"/>
      <c r="J26" s="689"/>
      <c r="K26" s="690"/>
      <c r="L26" s="690"/>
      <c r="M26" s="791"/>
      <c r="N26" s="690"/>
      <c r="O26" s="690"/>
      <c r="P26" s="690"/>
      <c r="Q26" s="690"/>
      <c r="R26" s="690"/>
      <c r="S26" s="693"/>
    </row>
    <row r="27" spans="1:19" ht="13.5" customHeight="1">
      <c r="A27" s="831">
        <v>20</v>
      </c>
      <c r="B27" s="687"/>
      <c r="C27" s="788"/>
      <c r="D27" s="687"/>
      <c r="E27" s="823"/>
      <c r="F27" s="789"/>
      <c r="G27" s="707"/>
      <c r="H27" s="707"/>
      <c r="I27" s="790"/>
      <c r="J27" s="689"/>
      <c r="K27" s="690"/>
      <c r="L27" s="690"/>
      <c r="M27" s="791"/>
      <c r="N27" s="690"/>
      <c r="O27" s="690"/>
      <c r="P27" s="690"/>
      <c r="Q27" s="690"/>
      <c r="R27" s="690"/>
      <c r="S27" s="693"/>
    </row>
    <row r="28" spans="1:19" ht="13.5" customHeight="1">
      <c r="A28" s="831">
        <v>21</v>
      </c>
      <c r="B28" s="687"/>
      <c r="C28" s="788"/>
      <c r="D28" s="687"/>
      <c r="E28" s="823"/>
      <c r="F28" s="789"/>
      <c r="G28" s="707"/>
      <c r="H28" s="707"/>
      <c r="I28" s="790"/>
      <c r="J28" s="689"/>
      <c r="K28" s="690"/>
      <c r="L28" s="690"/>
      <c r="M28" s="791"/>
      <c r="N28" s="690"/>
      <c r="O28" s="690"/>
      <c r="P28" s="690"/>
      <c r="Q28" s="690"/>
      <c r="R28" s="690"/>
      <c r="S28" s="693"/>
    </row>
    <row r="29" spans="1:19" ht="13.5" customHeight="1">
      <c r="A29" s="831">
        <v>22</v>
      </c>
      <c r="B29" s="687"/>
      <c r="C29" s="788"/>
      <c r="D29" s="687"/>
      <c r="E29" s="823"/>
      <c r="F29" s="789"/>
      <c r="G29" s="707"/>
      <c r="H29" s="707"/>
      <c r="I29" s="790"/>
      <c r="J29" s="689"/>
      <c r="K29" s="690"/>
      <c r="L29" s="690"/>
      <c r="M29" s="791"/>
      <c r="N29" s="690"/>
      <c r="O29" s="690"/>
      <c r="P29" s="690"/>
      <c r="Q29" s="690"/>
      <c r="R29" s="690"/>
      <c r="S29" s="693"/>
    </row>
    <row r="30" spans="1:19" ht="13.5" customHeight="1">
      <c r="A30" s="831">
        <v>23</v>
      </c>
      <c r="B30" s="687"/>
      <c r="C30" s="788"/>
      <c r="D30" s="687"/>
      <c r="E30" s="823"/>
      <c r="F30" s="789"/>
      <c r="G30" s="707"/>
      <c r="H30" s="707"/>
      <c r="I30" s="790"/>
      <c r="J30" s="689"/>
      <c r="K30" s="690"/>
      <c r="L30" s="690"/>
      <c r="M30" s="791"/>
      <c r="N30" s="690"/>
      <c r="O30" s="690"/>
      <c r="P30" s="690"/>
      <c r="Q30" s="690"/>
      <c r="R30" s="690"/>
      <c r="S30" s="693"/>
    </row>
    <row r="31" spans="1:19" ht="13.5" customHeight="1">
      <c r="A31" s="831">
        <v>24</v>
      </c>
      <c r="B31" s="687"/>
      <c r="C31" s="788"/>
      <c r="D31" s="687"/>
      <c r="E31" s="823"/>
      <c r="F31" s="789"/>
      <c r="G31" s="707"/>
      <c r="H31" s="707"/>
      <c r="I31" s="790"/>
      <c r="J31" s="689"/>
      <c r="K31" s="690"/>
      <c r="L31" s="690"/>
      <c r="M31" s="791"/>
      <c r="N31" s="690"/>
      <c r="O31" s="690"/>
      <c r="P31" s="690"/>
      <c r="Q31" s="690"/>
      <c r="R31" s="690"/>
      <c r="S31" s="693"/>
    </row>
    <row r="32" spans="1:19" ht="13.5" customHeight="1">
      <c r="A32" s="831">
        <v>25</v>
      </c>
      <c r="B32" s="687"/>
      <c r="C32" s="788"/>
      <c r="D32" s="687"/>
      <c r="E32" s="823"/>
      <c r="F32" s="789"/>
      <c r="G32" s="707"/>
      <c r="H32" s="707"/>
      <c r="I32" s="790"/>
      <c r="J32" s="689"/>
      <c r="K32" s="690"/>
      <c r="L32" s="690"/>
      <c r="M32" s="791"/>
      <c r="N32" s="690"/>
      <c r="O32" s="690"/>
      <c r="P32" s="690"/>
      <c r="Q32" s="690"/>
      <c r="R32" s="690"/>
      <c r="S32" s="693"/>
    </row>
    <row r="33" spans="1:19" ht="13.5" customHeight="1">
      <c r="A33" s="831">
        <v>26</v>
      </c>
      <c r="B33" s="687"/>
      <c r="C33" s="788"/>
      <c r="D33" s="687"/>
      <c r="E33" s="823"/>
      <c r="F33" s="789"/>
      <c r="G33" s="707"/>
      <c r="H33" s="707"/>
      <c r="I33" s="790"/>
      <c r="J33" s="689"/>
      <c r="K33" s="690"/>
      <c r="L33" s="690"/>
      <c r="M33" s="791"/>
      <c r="N33" s="690"/>
      <c r="O33" s="690"/>
      <c r="P33" s="690"/>
      <c r="Q33" s="690"/>
      <c r="R33" s="690"/>
      <c r="S33" s="693"/>
    </row>
    <row r="34" spans="1:19" ht="13.5" customHeight="1">
      <c r="A34" s="831">
        <v>27</v>
      </c>
      <c r="B34" s="687"/>
      <c r="C34" s="788"/>
      <c r="D34" s="687"/>
      <c r="E34" s="823"/>
      <c r="F34" s="789"/>
      <c r="G34" s="707"/>
      <c r="H34" s="707"/>
      <c r="I34" s="790"/>
      <c r="J34" s="689"/>
      <c r="K34" s="690"/>
      <c r="L34" s="690"/>
      <c r="M34" s="791"/>
      <c r="N34" s="690"/>
      <c r="O34" s="690"/>
      <c r="P34" s="690"/>
      <c r="Q34" s="690"/>
      <c r="R34" s="690"/>
      <c r="S34" s="693"/>
    </row>
    <row r="35" spans="1:19" ht="13.5" customHeight="1">
      <c r="A35" s="831">
        <v>28</v>
      </c>
      <c r="B35" s="687"/>
      <c r="C35" s="788"/>
      <c r="D35" s="687"/>
      <c r="E35" s="823"/>
      <c r="F35" s="789"/>
      <c r="G35" s="707"/>
      <c r="H35" s="707"/>
      <c r="I35" s="790"/>
      <c r="J35" s="689"/>
      <c r="K35" s="690"/>
      <c r="L35" s="690"/>
      <c r="M35" s="791"/>
      <c r="N35" s="690"/>
      <c r="O35" s="690"/>
      <c r="P35" s="690"/>
      <c r="Q35" s="690"/>
      <c r="R35" s="690"/>
      <c r="S35" s="693"/>
    </row>
    <row r="36" spans="1:19" ht="13.5" customHeight="1">
      <c r="A36" s="831">
        <v>29</v>
      </c>
      <c r="B36" s="687"/>
      <c r="C36" s="788"/>
      <c r="D36" s="687"/>
      <c r="E36" s="823"/>
      <c r="F36" s="789"/>
      <c r="G36" s="707"/>
      <c r="H36" s="707"/>
      <c r="I36" s="790"/>
      <c r="J36" s="689"/>
      <c r="K36" s="690"/>
      <c r="L36" s="690"/>
      <c r="M36" s="791"/>
      <c r="N36" s="690"/>
      <c r="O36" s="690"/>
      <c r="P36" s="690"/>
      <c r="Q36" s="690"/>
      <c r="R36" s="690"/>
      <c r="S36" s="693"/>
    </row>
    <row r="37" spans="1:19" ht="13.5" customHeight="1">
      <c r="A37" s="831">
        <v>30</v>
      </c>
      <c r="B37" s="687"/>
      <c r="C37" s="788"/>
      <c r="D37" s="687"/>
      <c r="E37" s="823"/>
      <c r="F37" s="789"/>
      <c r="G37" s="707"/>
      <c r="H37" s="707"/>
      <c r="I37" s="790"/>
      <c r="J37" s="689"/>
      <c r="K37" s="690"/>
      <c r="L37" s="690"/>
      <c r="M37" s="791"/>
      <c r="N37" s="690"/>
      <c r="O37" s="690"/>
      <c r="P37" s="690"/>
      <c r="Q37" s="690"/>
      <c r="R37" s="690"/>
      <c r="S37" s="693"/>
    </row>
    <row r="38" spans="1:19" ht="13.5" customHeight="1">
      <c r="A38" s="831">
        <v>31</v>
      </c>
      <c r="B38" s="687"/>
      <c r="C38" s="788"/>
      <c r="D38" s="687"/>
      <c r="E38" s="823"/>
      <c r="F38" s="789"/>
      <c r="G38" s="707"/>
      <c r="H38" s="707"/>
      <c r="I38" s="790"/>
      <c r="J38" s="689"/>
      <c r="K38" s="690"/>
      <c r="L38" s="690"/>
      <c r="M38" s="791"/>
      <c r="N38" s="690"/>
      <c r="O38" s="690"/>
      <c r="P38" s="690"/>
      <c r="Q38" s="690"/>
      <c r="R38" s="690"/>
      <c r="S38" s="693"/>
    </row>
    <row r="39" spans="1:19" ht="13.5" customHeight="1">
      <c r="A39" s="831">
        <v>32</v>
      </c>
      <c r="B39" s="687"/>
      <c r="C39" s="788"/>
      <c r="D39" s="687"/>
      <c r="E39" s="823"/>
      <c r="F39" s="789"/>
      <c r="G39" s="707"/>
      <c r="H39" s="707"/>
      <c r="I39" s="790"/>
      <c r="J39" s="689"/>
      <c r="K39" s="690"/>
      <c r="L39" s="690"/>
      <c r="M39" s="791"/>
      <c r="N39" s="690"/>
      <c r="O39" s="690"/>
      <c r="P39" s="690"/>
      <c r="Q39" s="690"/>
      <c r="R39" s="690"/>
      <c r="S39" s="693"/>
    </row>
    <row r="40" spans="1:19" ht="13.5" customHeight="1">
      <c r="A40" s="831">
        <v>33</v>
      </c>
      <c r="B40" s="687"/>
      <c r="C40" s="788"/>
      <c r="D40" s="687"/>
      <c r="E40" s="823"/>
      <c r="F40" s="789"/>
      <c r="G40" s="707"/>
      <c r="H40" s="707"/>
      <c r="I40" s="790"/>
      <c r="J40" s="689"/>
      <c r="K40" s="690"/>
      <c r="L40" s="690"/>
      <c r="M40" s="791"/>
      <c r="N40" s="690"/>
      <c r="O40" s="690"/>
      <c r="P40" s="690"/>
      <c r="Q40" s="690"/>
      <c r="R40" s="690"/>
      <c r="S40" s="693"/>
    </row>
    <row r="41" spans="1:19" ht="13.5" customHeight="1">
      <c r="A41" s="831">
        <v>34</v>
      </c>
      <c r="B41" s="687"/>
      <c r="C41" s="788"/>
      <c r="D41" s="687"/>
      <c r="E41" s="823"/>
      <c r="F41" s="789"/>
      <c r="G41" s="707"/>
      <c r="H41" s="707"/>
      <c r="I41" s="790"/>
      <c r="J41" s="689"/>
      <c r="K41" s="690"/>
      <c r="L41" s="690"/>
      <c r="M41" s="791"/>
      <c r="N41" s="690"/>
      <c r="O41" s="690"/>
      <c r="P41" s="690"/>
      <c r="Q41" s="690"/>
      <c r="R41" s="690"/>
      <c r="S41" s="693"/>
    </row>
    <row r="42" spans="1:19" ht="13.5" customHeight="1">
      <c r="A42" s="831">
        <v>35</v>
      </c>
      <c r="B42" s="687"/>
      <c r="C42" s="788"/>
      <c r="D42" s="687"/>
      <c r="E42" s="823"/>
      <c r="F42" s="789"/>
      <c r="G42" s="707"/>
      <c r="H42" s="707"/>
      <c r="I42" s="790"/>
      <c r="J42" s="689"/>
      <c r="K42" s="690"/>
      <c r="L42" s="690"/>
      <c r="M42" s="791"/>
      <c r="N42" s="690"/>
      <c r="O42" s="690"/>
      <c r="P42" s="690"/>
      <c r="Q42" s="690"/>
      <c r="R42" s="690"/>
      <c r="S42" s="693"/>
    </row>
    <row r="43" spans="1:19" ht="13.5" customHeight="1">
      <c r="A43" s="831">
        <v>36</v>
      </c>
      <c r="B43" s="687"/>
      <c r="C43" s="788"/>
      <c r="D43" s="687"/>
      <c r="E43" s="823"/>
      <c r="F43" s="789"/>
      <c r="G43" s="707"/>
      <c r="H43" s="707"/>
      <c r="I43" s="790"/>
      <c r="J43" s="689"/>
      <c r="K43" s="690"/>
      <c r="L43" s="690"/>
      <c r="M43" s="791"/>
      <c r="N43" s="690"/>
      <c r="O43" s="690"/>
      <c r="P43" s="690"/>
      <c r="Q43" s="690"/>
      <c r="R43" s="690"/>
      <c r="S43" s="693"/>
    </row>
    <row r="44" spans="1:19" ht="13.5" customHeight="1">
      <c r="A44" s="831">
        <v>37</v>
      </c>
      <c r="B44" s="687"/>
      <c r="C44" s="788"/>
      <c r="D44" s="687"/>
      <c r="E44" s="823"/>
      <c r="F44" s="789"/>
      <c r="G44" s="707"/>
      <c r="H44" s="707"/>
      <c r="I44" s="790"/>
      <c r="J44" s="689"/>
      <c r="K44" s="690"/>
      <c r="L44" s="690"/>
      <c r="M44" s="791"/>
      <c r="N44" s="690"/>
      <c r="O44" s="690"/>
      <c r="P44" s="690"/>
      <c r="Q44" s="690"/>
      <c r="R44" s="690"/>
      <c r="S44" s="693"/>
    </row>
    <row r="45" spans="1:19" ht="13.5" customHeight="1">
      <c r="A45" s="831">
        <v>38</v>
      </c>
      <c r="B45" s="687"/>
      <c r="C45" s="788"/>
      <c r="D45" s="687"/>
      <c r="E45" s="823"/>
      <c r="F45" s="789"/>
      <c r="G45" s="707"/>
      <c r="H45" s="707"/>
      <c r="I45" s="790"/>
      <c r="J45" s="689"/>
      <c r="K45" s="690"/>
      <c r="L45" s="690"/>
      <c r="M45" s="791"/>
      <c r="N45" s="690"/>
      <c r="O45" s="690"/>
      <c r="P45" s="690"/>
      <c r="Q45" s="690"/>
      <c r="R45" s="690"/>
      <c r="S45" s="693"/>
    </row>
    <row r="46" spans="1:19" ht="13.5" customHeight="1">
      <c r="A46" s="831">
        <v>39</v>
      </c>
      <c r="B46" s="687"/>
      <c r="C46" s="788"/>
      <c r="D46" s="687"/>
      <c r="E46" s="821"/>
      <c r="F46" s="687"/>
      <c r="G46" s="707"/>
      <c r="H46" s="707"/>
      <c r="I46" s="790"/>
      <c r="J46" s="689"/>
      <c r="K46" s="690"/>
      <c r="L46" s="690"/>
      <c r="M46" s="791"/>
      <c r="N46" s="690"/>
      <c r="O46" s="690"/>
      <c r="P46" s="690"/>
      <c r="Q46" s="690"/>
      <c r="R46" s="690"/>
      <c r="S46" s="693"/>
    </row>
    <row r="47" spans="1:19" ht="13.5" customHeight="1">
      <c r="A47" s="831">
        <v>40</v>
      </c>
      <c r="B47" s="687"/>
      <c r="C47" s="788"/>
      <c r="D47" s="687"/>
      <c r="E47" s="821"/>
      <c r="F47" s="687"/>
      <c r="G47" s="707"/>
      <c r="H47" s="707"/>
      <c r="I47" s="790"/>
      <c r="J47" s="689"/>
      <c r="K47" s="690"/>
      <c r="L47" s="690"/>
      <c r="M47" s="791"/>
      <c r="N47" s="690"/>
      <c r="O47" s="690"/>
      <c r="P47" s="690"/>
      <c r="Q47" s="690"/>
      <c r="R47" s="690"/>
      <c r="S47" s="693"/>
    </row>
    <row r="48" spans="1:19" ht="13.5" customHeight="1">
      <c r="A48" s="1234" t="s">
        <v>371</v>
      </c>
      <c r="B48" s="1222"/>
      <c r="C48" s="1222"/>
      <c r="D48" s="821"/>
      <c r="E48" s="821"/>
      <c r="F48" s="687"/>
      <c r="G48" s="821"/>
      <c r="H48" s="821"/>
      <c r="I48" s="689"/>
      <c r="J48" s="689"/>
      <c r="K48" s="690">
        <f t="shared" ref="K48:P48" si="0">SUM(K8:K47)</f>
        <v>0</v>
      </c>
      <c r="L48" s="690">
        <f t="shared" si="0"/>
        <v>0</v>
      </c>
      <c r="M48" s="690">
        <f t="shared" si="0"/>
        <v>0</v>
      </c>
      <c r="N48" s="690">
        <f t="shared" si="0"/>
        <v>0</v>
      </c>
      <c r="O48" s="690">
        <f t="shared" si="0"/>
        <v>0</v>
      </c>
      <c r="P48" s="690">
        <f t="shared" si="0"/>
        <v>0</v>
      </c>
      <c r="Q48" s="690">
        <f>P48-N48</f>
        <v>0</v>
      </c>
      <c r="R48" s="690" t="str">
        <f>IF(N48=0,"",(P48-N48)/N48*100)</f>
        <v/>
      </c>
      <c r="S48" s="693"/>
    </row>
    <row r="49" spans="1:19" ht="13.5" customHeight="1">
      <c r="A49" s="1261" t="s">
        <v>639</v>
      </c>
      <c r="B49" s="1262"/>
      <c r="C49" s="1262"/>
      <c r="D49" s="821"/>
      <c r="E49" s="821"/>
      <c r="F49" s="824"/>
      <c r="G49" s="821"/>
      <c r="H49" s="821"/>
      <c r="I49" s="689"/>
      <c r="J49" s="689"/>
      <c r="K49" s="690"/>
      <c r="L49" s="690"/>
      <c r="M49" s="690"/>
      <c r="N49" s="690"/>
      <c r="O49" s="690"/>
      <c r="P49" s="690"/>
      <c r="Q49" s="690">
        <f>P49-N49</f>
        <v>0</v>
      </c>
      <c r="R49" s="690" t="str">
        <f>IF(N49=0,"",(P49-N49)/N49*100)</f>
        <v/>
      </c>
      <c r="S49" s="693"/>
    </row>
    <row r="50" spans="1:19" ht="13.5" customHeight="1">
      <c r="A50" s="1257" t="s">
        <v>413</v>
      </c>
      <c r="B50" s="1258"/>
      <c r="C50" s="1258"/>
      <c r="D50" s="786"/>
      <c r="E50" s="786"/>
      <c r="F50" s="786"/>
      <c r="G50" s="786"/>
      <c r="H50" s="786"/>
      <c r="I50" s="834"/>
      <c r="J50" s="834"/>
      <c r="K50" s="737">
        <f t="shared" ref="K50:P50" si="1">K48-K49</f>
        <v>0</v>
      </c>
      <c r="L50" s="737">
        <f t="shared" si="1"/>
        <v>0</v>
      </c>
      <c r="M50" s="737">
        <f t="shared" si="1"/>
        <v>0</v>
      </c>
      <c r="N50" s="737">
        <f t="shared" si="1"/>
        <v>0</v>
      </c>
      <c r="O50" s="737">
        <f t="shared" si="1"/>
        <v>0</v>
      </c>
      <c r="P50" s="737">
        <f t="shared" si="1"/>
        <v>0</v>
      </c>
      <c r="Q50" s="737">
        <f>P50-N50</f>
        <v>0</v>
      </c>
      <c r="R50" s="737" t="str">
        <f>IF(N50=0,"",(P50-N50)/N50*100)</f>
        <v/>
      </c>
      <c r="S50" s="835"/>
    </row>
    <row r="51" spans="1:19" ht="13.5" customHeight="1">
      <c r="A51" s="836" t="str">
        <f>封面!D11</f>
        <v>资产清查单位填报人：赵翠</v>
      </c>
      <c r="B51" s="837"/>
      <c r="C51" s="837"/>
    </row>
    <row r="52" spans="1:19" ht="10" customHeight="1">
      <c r="A52" s="838" t="s">
        <v>944</v>
      </c>
    </row>
  </sheetData>
  <sheetProtection formatCells="0" formatColumns="0" formatRows="0" insertColumns="0" insertRows="0" deleteColumns="0" deleteRows="0" sort="0" autoFilter="0" pivotTables="0"/>
  <mergeCells count="20">
    <mergeCell ref="A50:C50"/>
    <mergeCell ref="A6:A7"/>
    <mergeCell ref="B6:B7"/>
    <mergeCell ref="C6:C7"/>
    <mergeCell ref="D6:D7"/>
    <mergeCell ref="A49:C49"/>
    <mergeCell ref="A48:C48"/>
    <mergeCell ref="G6:G7"/>
    <mergeCell ref="A2:S2"/>
    <mergeCell ref="A3:S3"/>
    <mergeCell ref="K6:L6"/>
    <mergeCell ref="M6:N6"/>
    <mergeCell ref="O6:P6"/>
    <mergeCell ref="I6:I7"/>
    <mergeCell ref="J6:J7"/>
    <mergeCell ref="Q6:Q7"/>
    <mergeCell ref="H6:H7"/>
    <mergeCell ref="E6:E7"/>
    <mergeCell ref="F6:F7"/>
    <mergeCell ref="R6:S7"/>
  </mergeCells>
  <phoneticPr fontId="14" type="noConversion"/>
  <hyperlinks>
    <hyperlink ref="A1" location="索引目录!E41" display="返回索引页"/>
    <hyperlink ref="B1" location="'4-6固定资产汇总'!B13" display="返回"/>
  </hyperlinks>
  <printOptions horizontalCentered="1"/>
  <pageMargins left="0.55118110236220474" right="0.35433070866141736" top="0.51181102362204722" bottom="0.43307086614173229" header="0.23622047244094491" footer="0"/>
  <pageSetup paperSize="9" scale="79" fitToHeight="0" orientation="landscape" horizontalDpi="4294967292" r:id="rId1"/>
  <headerFooter alignWithMargins="0">
    <oddHeader>&amp;R&amp;10共&amp;"Times New Roman,常规"&amp;N&amp;"宋体,常规"页第&amp;"Times New Roman,常规"&amp;P&amp;"宋体,常规"页</oddHeader>
  </headerFooter>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V70"/>
  <sheetViews>
    <sheetView workbookViewId="0"/>
  </sheetViews>
  <sheetFormatPr defaultColWidth="9" defaultRowHeight="15.75" customHeight="1" outlineLevelCol="1"/>
  <cols>
    <col min="1" max="1" width="4.5" style="3" customWidth="1"/>
    <col min="2" max="2" width="9.08203125" style="694" customWidth="1"/>
    <col min="3" max="3" width="11" style="3" customWidth="1"/>
    <col min="4" max="4" width="9.9140625" style="3" customWidth="1" outlineLevel="1"/>
    <col min="5" max="5" width="8" style="3" customWidth="1"/>
    <col min="6" max="6" width="5.08203125" style="3" customWidth="1"/>
    <col min="7" max="7" width="4.33203125" style="885" customWidth="1"/>
    <col min="8" max="8" width="11.08203125" style="3" customWidth="1"/>
    <col min="9" max="9" width="11" style="3" customWidth="1"/>
    <col min="10" max="10" width="8.08203125" style="3" customWidth="1"/>
    <col min="11" max="11" width="11.75" style="3" customWidth="1" outlineLevel="1"/>
    <col min="12" max="12" width="10.1640625" style="3" customWidth="1" outlineLevel="1"/>
    <col min="13" max="13" width="11.75" style="3" bestFit="1" customWidth="1"/>
    <col min="14" max="14" width="11" style="3" customWidth="1"/>
    <col min="15" max="15" width="11.5" style="3" customWidth="1"/>
    <col min="16" max="16" width="7.58203125" style="3" hidden="1" customWidth="1"/>
    <col min="17" max="17" width="10.83203125" style="3" bestFit="1" customWidth="1"/>
    <col min="18" max="18" width="6.58203125" style="3" customWidth="1"/>
    <col min="19" max="19" width="7.83203125" style="3" customWidth="1"/>
    <col min="20" max="20" width="13" style="3" customWidth="1"/>
    <col min="21" max="21" width="13.08203125" style="3" hidden="1" customWidth="1" outlineLevel="1"/>
    <col min="22" max="22" width="9" style="3" collapsed="1"/>
    <col min="23" max="16384" width="9" style="3"/>
  </cols>
  <sheetData>
    <row r="1" spans="1:22" ht="13">
      <c r="A1" s="128" t="s">
        <v>0</v>
      </c>
      <c r="B1" s="826" t="s">
        <v>303</v>
      </c>
      <c r="C1" s="6"/>
      <c r="D1" s="6"/>
      <c r="E1" s="6"/>
      <c r="F1" s="6"/>
      <c r="G1" s="883"/>
      <c r="H1" s="6"/>
      <c r="I1" s="6"/>
      <c r="J1" s="6"/>
      <c r="K1" s="6"/>
      <c r="L1" s="6"/>
      <c r="M1" s="6"/>
      <c r="N1" s="6"/>
      <c r="O1" s="6"/>
      <c r="P1" s="6"/>
      <c r="Q1" s="6"/>
      <c r="R1" s="6"/>
      <c r="S1" s="6"/>
      <c r="T1" s="6"/>
    </row>
    <row r="2" spans="1:22" s="1" customFormat="1" ht="30" customHeight="1">
      <c r="A2" s="1106" t="s">
        <v>826</v>
      </c>
      <c r="B2" s="1106"/>
      <c r="C2" s="1106"/>
      <c r="D2" s="1106"/>
      <c r="E2" s="1106"/>
      <c r="F2" s="1106"/>
      <c r="G2" s="1106"/>
      <c r="H2" s="1106"/>
      <c r="I2" s="1106"/>
      <c r="J2" s="1106"/>
      <c r="K2" s="1106"/>
      <c r="L2" s="1106"/>
      <c r="M2" s="1106"/>
      <c r="N2" s="1106"/>
      <c r="O2" s="1106"/>
      <c r="P2" s="1106"/>
      <c r="Q2" s="1106"/>
      <c r="R2" s="1106"/>
      <c r="S2" s="1106"/>
      <c r="T2" s="1106"/>
    </row>
    <row r="3" spans="1:22" ht="14.15" customHeight="1">
      <c r="A3" s="1108" t="str">
        <f>CONCATENATE(封面!D9,封面!F9,封面!G9,封面!H9,封面!I9,封面!J9,封面!K9)</f>
        <v>清查基准日：2025年8月31日</v>
      </c>
      <c r="B3" s="1108"/>
      <c r="C3" s="1108"/>
      <c r="D3" s="1108"/>
      <c r="E3" s="1108"/>
      <c r="F3" s="1108"/>
      <c r="G3" s="1108"/>
      <c r="H3" s="1108"/>
      <c r="I3" s="1108"/>
      <c r="J3" s="1108"/>
      <c r="K3" s="1108"/>
      <c r="L3" s="1108"/>
      <c r="M3" s="1108"/>
      <c r="N3" s="1108"/>
      <c r="O3" s="1108"/>
      <c r="P3" s="1108"/>
      <c r="Q3" s="1108"/>
      <c r="R3" s="1108"/>
      <c r="S3" s="1108"/>
      <c r="T3" s="1108"/>
    </row>
    <row r="4" spans="1:22" ht="14.15" customHeight="1">
      <c r="A4" s="8"/>
      <c r="B4" s="880"/>
      <c r="C4" s="8"/>
      <c r="D4" s="8"/>
      <c r="E4" s="8"/>
      <c r="F4" s="8"/>
      <c r="G4" s="884"/>
      <c r="H4" s="8"/>
      <c r="I4" s="9"/>
      <c r="J4" s="9"/>
      <c r="K4" s="9"/>
      <c r="L4" s="9"/>
      <c r="M4" s="9"/>
      <c r="N4" s="9"/>
      <c r="O4" s="9"/>
      <c r="P4" s="9"/>
      <c r="Q4" s="9"/>
      <c r="R4" s="9"/>
      <c r="S4" s="9"/>
      <c r="T4" s="10" t="s">
        <v>640</v>
      </c>
    </row>
    <row r="5" spans="1:22" ht="15.75" customHeight="1">
      <c r="A5" s="11" t="str">
        <f>封面!D7&amp;封面!E7</f>
        <v>资产清查单位：和县飞雁城乡客运有限公司</v>
      </c>
      <c r="T5" s="12" t="s">
        <v>203</v>
      </c>
    </row>
    <row r="6" spans="1:22" s="2" customFormat="1" ht="17.149999999999999" customHeight="1">
      <c r="A6" s="1143" t="s">
        <v>205</v>
      </c>
      <c r="B6" s="1248" t="s">
        <v>641</v>
      </c>
      <c r="C6" s="1263" t="s">
        <v>819</v>
      </c>
      <c r="D6" s="1263" t="s">
        <v>820</v>
      </c>
      <c r="E6" s="1147" t="s">
        <v>637</v>
      </c>
      <c r="F6" s="1147" t="s">
        <v>459</v>
      </c>
      <c r="G6" s="1267" t="s">
        <v>461</v>
      </c>
      <c r="H6" s="1147" t="s">
        <v>825</v>
      </c>
      <c r="I6" s="1147" t="s">
        <v>502</v>
      </c>
      <c r="J6" s="1147" t="s">
        <v>642</v>
      </c>
      <c r="K6" s="1145" t="s">
        <v>274</v>
      </c>
      <c r="L6" s="1150"/>
      <c r="M6" s="1265" t="s">
        <v>945</v>
      </c>
      <c r="N6" s="1266"/>
      <c r="O6" s="1145" t="s">
        <v>821</v>
      </c>
      <c r="P6" s="1150"/>
      <c r="Q6" s="1150"/>
      <c r="R6" s="1227" t="s">
        <v>277</v>
      </c>
      <c r="S6" s="1147" t="s">
        <v>305</v>
      </c>
      <c r="T6" s="1231" t="s">
        <v>208</v>
      </c>
      <c r="U6" s="1128" t="s">
        <v>583</v>
      </c>
    </row>
    <row r="7" spans="1:22" s="2" customFormat="1" ht="17.149999999999999" customHeight="1">
      <c r="A7" s="1144"/>
      <c r="B7" s="1222"/>
      <c r="C7" s="1264"/>
      <c r="D7" s="1264"/>
      <c r="E7" s="1146"/>
      <c r="F7" s="1146"/>
      <c r="G7" s="1268"/>
      <c r="H7" s="1269"/>
      <c r="I7" s="1146"/>
      <c r="J7" s="1146"/>
      <c r="K7" s="163" t="s">
        <v>556</v>
      </c>
      <c r="L7" s="163" t="s">
        <v>557</v>
      </c>
      <c r="M7" s="163" t="s">
        <v>556</v>
      </c>
      <c r="N7" s="163" t="s">
        <v>557</v>
      </c>
      <c r="O7" s="163" t="s">
        <v>556</v>
      </c>
      <c r="P7" s="163" t="s">
        <v>504</v>
      </c>
      <c r="Q7" s="163" t="s">
        <v>557</v>
      </c>
      <c r="R7" s="1228"/>
      <c r="S7" s="1146"/>
      <c r="T7" s="1140"/>
      <c r="U7" s="1129"/>
    </row>
    <row r="8" spans="1:22" ht="17.149999999999999" customHeight="1">
      <c r="A8" s="104">
        <v>1</v>
      </c>
      <c r="B8" s="877" t="s">
        <v>1034</v>
      </c>
      <c r="C8" s="84" t="s">
        <v>1195</v>
      </c>
      <c r="D8" s="73"/>
      <c r="E8" s="73"/>
      <c r="F8" s="714" t="s">
        <v>1186</v>
      </c>
      <c r="G8" s="886">
        <v>1</v>
      </c>
      <c r="H8" s="711">
        <v>43402</v>
      </c>
      <c r="I8" s="711">
        <v>43405</v>
      </c>
      <c r="J8" s="198"/>
      <c r="K8" s="75">
        <v>546210</v>
      </c>
      <c r="L8" s="75">
        <v>16386.3</v>
      </c>
      <c r="M8" s="75">
        <v>546210</v>
      </c>
      <c r="N8" s="75">
        <v>16386.3</v>
      </c>
      <c r="O8" s="75">
        <v>546210</v>
      </c>
      <c r="P8" s="204"/>
      <c r="Q8" s="75">
        <v>16386.3</v>
      </c>
      <c r="R8" s="75"/>
      <c r="S8" s="75"/>
      <c r="T8" s="340" t="s">
        <v>1049</v>
      </c>
      <c r="U8" s="21"/>
      <c r="V8" s="3" t="s">
        <v>1030</v>
      </c>
    </row>
    <row r="9" spans="1:22" ht="17.149999999999999" customHeight="1">
      <c r="A9" s="104">
        <v>2</v>
      </c>
      <c r="B9" s="877" t="s">
        <v>1035</v>
      </c>
      <c r="C9" s="84" t="s">
        <v>1195</v>
      </c>
      <c r="D9" s="73"/>
      <c r="E9" s="73"/>
      <c r="F9" s="853" t="s">
        <v>1186</v>
      </c>
      <c r="G9" s="886">
        <v>1</v>
      </c>
      <c r="H9" s="711">
        <v>43402</v>
      </c>
      <c r="I9" s="711">
        <v>43405</v>
      </c>
      <c r="J9" s="198"/>
      <c r="K9" s="75">
        <v>546210</v>
      </c>
      <c r="L9" s="75">
        <v>16386.3</v>
      </c>
      <c r="M9" s="75">
        <v>546210</v>
      </c>
      <c r="N9" s="75">
        <v>16386.3</v>
      </c>
      <c r="O9" s="75">
        <v>546210</v>
      </c>
      <c r="P9" s="204"/>
      <c r="Q9" s="75">
        <v>16386.3</v>
      </c>
      <c r="R9" s="75"/>
      <c r="S9" s="75"/>
      <c r="T9" s="340" t="s">
        <v>1049</v>
      </c>
      <c r="U9" s="21"/>
      <c r="V9" s="3" t="s">
        <v>1030</v>
      </c>
    </row>
    <row r="10" spans="1:22" ht="17.149999999999999" customHeight="1">
      <c r="A10" s="104">
        <v>3</v>
      </c>
      <c r="B10" s="877" t="s">
        <v>1036</v>
      </c>
      <c r="C10" s="84" t="s">
        <v>1195</v>
      </c>
      <c r="D10" s="73"/>
      <c r="E10" s="73"/>
      <c r="F10" s="853" t="s">
        <v>1186</v>
      </c>
      <c r="G10" s="886">
        <v>1</v>
      </c>
      <c r="H10" s="711">
        <v>43402</v>
      </c>
      <c r="I10" s="711">
        <v>43405</v>
      </c>
      <c r="J10" s="198"/>
      <c r="K10" s="75">
        <v>546210</v>
      </c>
      <c r="L10" s="75">
        <v>16386.3</v>
      </c>
      <c r="M10" s="75">
        <v>546210</v>
      </c>
      <c r="N10" s="75">
        <v>16386.3</v>
      </c>
      <c r="O10" s="75">
        <v>546210</v>
      </c>
      <c r="P10" s="204"/>
      <c r="Q10" s="75">
        <v>16386.3</v>
      </c>
      <c r="R10" s="75"/>
      <c r="S10" s="75"/>
      <c r="T10" s="340" t="s">
        <v>1049</v>
      </c>
      <c r="U10" s="21"/>
      <c r="V10" s="3" t="s">
        <v>1030</v>
      </c>
    </row>
    <row r="11" spans="1:22" ht="17.149999999999999" customHeight="1">
      <c r="A11" s="104">
        <v>4</v>
      </c>
      <c r="B11" s="877" t="s">
        <v>1037</v>
      </c>
      <c r="C11" s="84" t="s">
        <v>1195</v>
      </c>
      <c r="D11" s="73"/>
      <c r="E11" s="73"/>
      <c r="F11" s="853" t="s">
        <v>1186</v>
      </c>
      <c r="G11" s="886">
        <v>1</v>
      </c>
      <c r="H11" s="711">
        <v>43402</v>
      </c>
      <c r="I11" s="711">
        <v>43405</v>
      </c>
      <c r="J11" s="198"/>
      <c r="K11" s="75">
        <v>546210</v>
      </c>
      <c r="L11" s="75">
        <v>16386.3</v>
      </c>
      <c r="M11" s="75">
        <v>546210</v>
      </c>
      <c r="N11" s="75">
        <v>16386.3</v>
      </c>
      <c r="O11" s="75">
        <v>546210</v>
      </c>
      <c r="P11" s="204"/>
      <c r="Q11" s="75">
        <v>16386.3</v>
      </c>
      <c r="R11" s="75"/>
      <c r="S11" s="75"/>
      <c r="T11" s="340" t="s">
        <v>1049</v>
      </c>
      <c r="U11" s="21"/>
      <c r="V11" s="3" t="s">
        <v>1030</v>
      </c>
    </row>
    <row r="12" spans="1:22" ht="17.149999999999999" customHeight="1">
      <c r="A12" s="104">
        <v>5</v>
      </c>
      <c r="B12" s="877" t="s">
        <v>1038</v>
      </c>
      <c r="C12" s="84" t="s">
        <v>1195</v>
      </c>
      <c r="D12" s="73"/>
      <c r="E12" s="73"/>
      <c r="F12" s="853" t="s">
        <v>1186</v>
      </c>
      <c r="G12" s="886">
        <v>1</v>
      </c>
      <c r="H12" s="711">
        <v>43402</v>
      </c>
      <c r="I12" s="711">
        <v>43405</v>
      </c>
      <c r="J12" s="198"/>
      <c r="K12" s="75">
        <v>546210</v>
      </c>
      <c r="L12" s="75">
        <v>16386.3</v>
      </c>
      <c r="M12" s="75">
        <v>546210</v>
      </c>
      <c r="N12" s="75">
        <v>16386.3</v>
      </c>
      <c r="O12" s="75">
        <v>546210</v>
      </c>
      <c r="P12" s="204"/>
      <c r="Q12" s="75">
        <v>16386.3</v>
      </c>
      <c r="R12" s="75"/>
      <c r="S12" s="75"/>
      <c r="T12" s="340" t="s">
        <v>1049</v>
      </c>
      <c r="U12" s="21"/>
      <c r="V12" s="3" t="s">
        <v>1030</v>
      </c>
    </row>
    <row r="13" spans="1:22" ht="17.149999999999999" customHeight="1">
      <c r="A13" s="104">
        <v>6</v>
      </c>
      <c r="B13" s="877" t="s">
        <v>1039</v>
      </c>
      <c r="C13" s="84" t="s">
        <v>1195</v>
      </c>
      <c r="D13" s="73"/>
      <c r="E13" s="73"/>
      <c r="F13" s="853" t="s">
        <v>1186</v>
      </c>
      <c r="G13" s="886">
        <v>1</v>
      </c>
      <c r="H13" s="711">
        <v>43402</v>
      </c>
      <c r="I13" s="711">
        <v>43405</v>
      </c>
      <c r="J13" s="198"/>
      <c r="K13" s="75">
        <v>546210</v>
      </c>
      <c r="L13" s="75">
        <v>16386.3</v>
      </c>
      <c r="M13" s="75">
        <v>546210</v>
      </c>
      <c r="N13" s="75">
        <v>16386.3</v>
      </c>
      <c r="O13" s="75">
        <v>546210</v>
      </c>
      <c r="P13" s="204"/>
      <c r="Q13" s="75">
        <v>16386.3</v>
      </c>
      <c r="R13" s="75"/>
      <c r="S13" s="75"/>
      <c r="T13" s="340" t="s">
        <v>1049</v>
      </c>
      <c r="U13" s="21"/>
      <c r="V13" s="3" t="s">
        <v>1030</v>
      </c>
    </row>
    <row r="14" spans="1:22" ht="17.149999999999999" customHeight="1">
      <c r="A14" s="104">
        <v>7</v>
      </c>
      <c r="B14" s="877" t="s">
        <v>1040</v>
      </c>
      <c r="C14" s="84" t="s">
        <v>1195</v>
      </c>
      <c r="D14" s="73"/>
      <c r="E14" s="73"/>
      <c r="F14" s="853" t="s">
        <v>1186</v>
      </c>
      <c r="G14" s="886">
        <v>1</v>
      </c>
      <c r="H14" s="711">
        <v>43402</v>
      </c>
      <c r="I14" s="711">
        <v>43405</v>
      </c>
      <c r="J14" s="198"/>
      <c r="K14" s="75">
        <v>546210</v>
      </c>
      <c r="L14" s="75">
        <v>16386.3</v>
      </c>
      <c r="M14" s="75">
        <v>546210</v>
      </c>
      <c r="N14" s="75">
        <v>16386.3</v>
      </c>
      <c r="O14" s="75">
        <v>546210</v>
      </c>
      <c r="P14" s="204"/>
      <c r="Q14" s="75">
        <v>16386.3</v>
      </c>
      <c r="R14" s="75"/>
      <c r="S14" s="75"/>
      <c r="T14" s="340" t="s">
        <v>1049</v>
      </c>
      <c r="U14" s="21"/>
      <c r="V14" s="3" t="s">
        <v>1030</v>
      </c>
    </row>
    <row r="15" spans="1:22" ht="17.149999999999999" customHeight="1">
      <c r="A15" s="104">
        <v>8</v>
      </c>
      <c r="B15" s="877" t="s">
        <v>1041</v>
      </c>
      <c r="C15" s="84" t="s">
        <v>1195</v>
      </c>
      <c r="D15" s="73"/>
      <c r="E15" s="73"/>
      <c r="F15" s="853" t="s">
        <v>1186</v>
      </c>
      <c r="G15" s="886">
        <v>1</v>
      </c>
      <c r="H15" s="711">
        <v>43402</v>
      </c>
      <c r="I15" s="711">
        <v>43405</v>
      </c>
      <c r="J15" s="198"/>
      <c r="K15" s="75">
        <v>546210</v>
      </c>
      <c r="L15" s="75">
        <v>16386.3</v>
      </c>
      <c r="M15" s="75">
        <v>546210</v>
      </c>
      <c r="N15" s="75">
        <v>16386.3</v>
      </c>
      <c r="O15" s="75">
        <v>546210</v>
      </c>
      <c r="P15" s="204"/>
      <c r="Q15" s="75">
        <v>16386.3</v>
      </c>
      <c r="R15" s="75"/>
      <c r="S15" s="75"/>
      <c r="T15" s="340" t="s">
        <v>1049</v>
      </c>
      <c r="U15" s="21"/>
      <c r="V15" s="3" t="s">
        <v>1030</v>
      </c>
    </row>
    <row r="16" spans="1:22" ht="17.149999999999999" customHeight="1">
      <c r="A16" s="104">
        <v>9</v>
      </c>
      <c r="B16" s="877" t="s">
        <v>1042</v>
      </c>
      <c r="C16" s="84" t="s">
        <v>1195</v>
      </c>
      <c r="D16" s="73"/>
      <c r="E16" s="73"/>
      <c r="F16" s="853" t="s">
        <v>1186</v>
      </c>
      <c r="G16" s="886">
        <v>1</v>
      </c>
      <c r="H16" s="711">
        <v>43402</v>
      </c>
      <c r="I16" s="711">
        <v>43405</v>
      </c>
      <c r="J16" s="198"/>
      <c r="K16" s="75">
        <v>546210</v>
      </c>
      <c r="L16" s="75">
        <v>16386.3</v>
      </c>
      <c r="M16" s="75">
        <v>546210</v>
      </c>
      <c r="N16" s="75">
        <v>16386.3</v>
      </c>
      <c r="O16" s="75">
        <v>546210</v>
      </c>
      <c r="P16" s="204"/>
      <c r="Q16" s="75">
        <v>16386.3</v>
      </c>
      <c r="R16" s="75"/>
      <c r="S16" s="75"/>
      <c r="T16" s="340" t="s">
        <v>1049</v>
      </c>
      <c r="U16" s="21"/>
      <c r="V16" s="3" t="s">
        <v>1030</v>
      </c>
    </row>
    <row r="17" spans="1:22" ht="17.149999999999999" customHeight="1">
      <c r="A17" s="104">
        <v>10</v>
      </c>
      <c r="B17" s="877" t="s">
        <v>1043</v>
      </c>
      <c r="C17" s="84" t="s">
        <v>1195</v>
      </c>
      <c r="D17" s="73"/>
      <c r="E17" s="73"/>
      <c r="F17" s="853" t="s">
        <v>1186</v>
      </c>
      <c r="G17" s="886">
        <v>1</v>
      </c>
      <c r="H17" s="711">
        <v>43402</v>
      </c>
      <c r="I17" s="711">
        <v>43405</v>
      </c>
      <c r="J17" s="198"/>
      <c r="K17" s="75">
        <v>546210</v>
      </c>
      <c r="L17" s="75">
        <v>16386.3</v>
      </c>
      <c r="M17" s="75">
        <v>546210</v>
      </c>
      <c r="N17" s="75">
        <v>16386.3</v>
      </c>
      <c r="O17" s="75">
        <v>546210</v>
      </c>
      <c r="P17" s="204"/>
      <c r="Q17" s="75">
        <v>16386.3</v>
      </c>
      <c r="R17" s="75"/>
      <c r="S17" s="75"/>
      <c r="T17" s="340" t="s">
        <v>1049</v>
      </c>
      <c r="U17" s="21"/>
      <c r="V17" s="3" t="s">
        <v>1030</v>
      </c>
    </row>
    <row r="18" spans="1:22" ht="17.149999999999999" customHeight="1">
      <c r="A18" s="104">
        <v>11</v>
      </c>
      <c r="B18" s="877" t="s">
        <v>1044</v>
      </c>
      <c r="C18" s="84" t="s">
        <v>1195</v>
      </c>
      <c r="D18" s="73"/>
      <c r="E18" s="73"/>
      <c r="F18" s="853" t="s">
        <v>1186</v>
      </c>
      <c r="G18" s="886">
        <v>1</v>
      </c>
      <c r="H18" s="711">
        <v>43402</v>
      </c>
      <c r="I18" s="711">
        <v>43405</v>
      </c>
      <c r="J18" s="198"/>
      <c r="K18" s="75">
        <v>546210</v>
      </c>
      <c r="L18" s="75">
        <v>16386.3</v>
      </c>
      <c r="M18" s="75">
        <v>546210</v>
      </c>
      <c r="N18" s="75">
        <v>16386.3</v>
      </c>
      <c r="O18" s="75">
        <v>546210</v>
      </c>
      <c r="P18" s="204"/>
      <c r="Q18" s="75">
        <v>16386.3</v>
      </c>
      <c r="R18" s="75"/>
      <c r="S18" s="75"/>
      <c r="T18" s="340" t="s">
        <v>1049</v>
      </c>
      <c r="U18" s="21"/>
      <c r="V18" s="3" t="s">
        <v>1030</v>
      </c>
    </row>
    <row r="19" spans="1:22" ht="17.149999999999999" customHeight="1">
      <c r="A19" s="104">
        <v>12</v>
      </c>
      <c r="B19" s="877" t="s">
        <v>1045</v>
      </c>
      <c r="C19" s="84" t="s">
        <v>1196</v>
      </c>
      <c r="D19" s="73"/>
      <c r="E19" s="73"/>
      <c r="F19" s="853" t="s">
        <v>1186</v>
      </c>
      <c r="G19" s="886">
        <v>1</v>
      </c>
      <c r="H19" s="711">
        <v>43402</v>
      </c>
      <c r="I19" s="711">
        <v>43405</v>
      </c>
      <c r="J19" s="198"/>
      <c r="K19" s="75">
        <v>546210</v>
      </c>
      <c r="L19" s="75">
        <v>16386.3</v>
      </c>
      <c r="M19" s="75">
        <v>546210</v>
      </c>
      <c r="N19" s="75">
        <v>16386.3</v>
      </c>
      <c r="O19" s="75">
        <v>546210</v>
      </c>
      <c r="P19" s="204"/>
      <c r="Q19" s="75">
        <v>16386.3</v>
      </c>
      <c r="R19" s="75"/>
      <c r="S19" s="75"/>
      <c r="T19" s="340" t="s">
        <v>1049</v>
      </c>
      <c r="U19" s="21"/>
      <c r="V19" s="3" t="s">
        <v>1030</v>
      </c>
    </row>
    <row r="20" spans="1:22" ht="17.149999999999999" customHeight="1">
      <c r="A20" s="104">
        <v>13</v>
      </c>
      <c r="B20" s="877" t="s">
        <v>1046</v>
      </c>
      <c r="C20" s="84" t="s">
        <v>1195</v>
      </c>
      <c r="D20" s="73"/>
      <c r="E20" s="73"/>
      <c r="F20" s="853" t="s">
        <v>1186</v>
      </c>
      <c r="G20" s="886">
        <v>1</v>
      </c>
      <c r="H20" s="711">
        <v>43402</v>
      </c>
      <c r="I20" s="711">
        <v>43405</v>
      </c>
      <c r="J20" s="198"/>
      <c r="K20" s="75">
        <v>546210</v>
      </c>
      <c r="L20" s="75">
        <v>16386.3</v>
      </c>
      <c r="M20" s="75">
        <v>546210</v>
      </c>
      <c r="N20" s="75">
        <v>16386.3</v>
      </c>
      <c r="O20" s="75">
        <v>546210</v>
      </c>
      <c r="P20" s="204"/>
      <c r="Q20" s="75">
        <v>16386.3</v>
      </c>
      <c r="R20" s="75"/>
      <c r="S20" s="75"/>
      <c r="T20" s="340" t="s">
        <v>1049</v>
      </c>
      <c r="U20" s="21"/>
      <c r="V20" s="3" t="s">
        <v>1030</v>
      </c>
    </row>
    <row r="21" spans="1:22" ht="17.149999999999999" customHeight="1">
      <c r="A21" s="104">
        <v>14</v>
      </c>
      <c r="B21" s="877" t="s">
        <v>1047</v>
      </c>
      <c r="C21" s="84" t="s">
        <v>1195</v>
      </c>
      <c r="D21" s="73"/>
      <c r="E21" s="73"/>
      <c r="F21" s="853" t="s">
        <v>1186</v>
      </c>
      <c r="G21" s="886">
        <v>1</v>
      </c>
      <c r="H21" s="711">
        <v>43402</v>
      </c>
      <c r="I21" s="711">
        <v>43405</v>
      </c>
      <c r="J21" s="198"/>
      <c r="K21" s="75">
        <v>546210</v>
      </c>
      <c r="L21" s="75">
        <v>16386.3</v>
      </c>
      <c r="M21" s="75">
        <v>546210</v>
      </c>
      <c r="N21" s="75">
        <v>16386.3</v>
      </c>
      <c r="O21" s="75">
        <v>546210</v>
      </c>
      <c r="P21" s="204"/>
      <c r="Q21" s="75">
        <v>16386.3</v>
      </c>
      <c r="R21" s="75"/>
      <c r="S21" s="75"/>
      <c r="T21" s="340" t="s">
        <v>1049</v>
      </c>
      <c r="U21" s="21"/>
      <c r="V21" s="3" t="s">
        <v>1030</v>
      </c>
    </row>
    <row r="22" spans="1:22" ht="17.149999999999999" customHeight="1">
      <c r="A22" s="104">
        <v>15</v>
      </c>
      <c r="B22" s="877" t="s">
        <v>1048</v>
      </c>
      <c r="C22" s="84" t="s">
        <v>1195</v>
      </c>
      <c r="D22" s="73"/>
      <c r="E22" s="73"/>
      <c r="F22" s="853" t="s">
        <v>1186</v>
      </c>
      <c r="G22" s="886">
        <v>1</v>
      </c>
      <c r="H22" s="711">
        <v>43402</v>
      </c>
      <c r="I22" s="711">
        <v>43405</v>
      </c>
      <c r="J22" s="198"/>
      <c r="K22" s="75">
        <v>546210</v>
      </c>
      <c r="L22" s="75">
        <v>16386.3</v>
      </c>
      <c r="M22" s="75">
        <v>546210</v>
      </c>
      <c r="N22" s="75">
        <v>16386.3</v>
      </c>
      <c r="O22" s="75">
        <v>546210</v>
      </c>
      <c r="P22" s="204"/>
      <c r="Q22" s="75">
        <v>16386.3</v>
      </c>
      <c r="R22" s="75"/>
      <c r="S22" s="75"/>
      <c r="T22" s="340" t="s">
        <v>1049</v>
      </c>
      <c r="U22" s="21"/>
      <c r="V22" s="3" t="s">
        <v>1030</v>
      </c>
    </row>
    <row r="23" spans="1:22" ht="17.149999999999999" customHeight="1">
      <c r="A23" s="104">
        <v>16</v>
      </c>
      <c r="B23" s="877" t="s">
        <v>1050</v>
      </c>
      <c r="C23" s="84" t="s">
        <v>1202</v>
      </c>
      <c r="D23" s="73"/>
      <c r="E23" s="73"/>
      <c r="F23" s="853" t="s">
        <v>1206</v>
      </c>
      <c r="G23" s="886">
        <v>1</v>
      </c>
      <c r="H23" s="711">
        <v>43762</v>
      </c>
      <c r="I23" s="711">
        <v>43800</v>
      </c>
      <c r="J23" s="198"/>
      <c r="K23" s="75">
        <v>574700</v>
      </c>
      <c r="L23" s="75">
        <v>49502.3</v>
      </c>
      <c r="M23" s="75">
        <v>574700</v>
      </c>
      <c r="N23" s="75">
        <v>49502.3</v>
      </c>
      <c r="O23" s="75">
        <v>574700</v>
      </c>
      <c r="P23" s="204"/>
      <c r="Q23" s="75">
        <v>49502.3</v>
      </c>
      <c r="R23" s="75"/>
      <c r="S23" s="75"/>
      <c r="T23" s="340" t="s">
        <v>1083</v>
      </c>
      <c r="U23" s="21"/>
      <c r="V23" s="3" t="s">
        <v>1030</v>
      </c>
    </row>
    <row r="24" spans="1:22" ht="17.149999999999999" customHeight="1">
      <c r="A24" s="104">
        <v>17</v>
      </c>
      <c r="B24" s="877" t="s">
        <v>1051</v>
      </c>
      <c r="C24" s="84" t="s">
        <v>1203</v>
      </c>
      <c r="D24" s="73"/>
      <c r="E24" s="73"/>
      <c r="F24" s="853" t="s">
        <v>1186</v>
      </c>
      <c r="G24" s="886">
        <v>1</v>
      </c>
      <c r="H24" s="711">
        <v>43762</v>
      </c>
      <c r="I24" s="711">
        <v>43800</v>
      </c>
      <c r="J24" s="198"/>
      <c r="K24" s="75">
        <v>574700</v>
      </c>
      <c r="L24" s="75">
        <v>49502.3</v>
      </c>
      <c r="M24" s="75">
        <v>574700</v>
      </c>
      <c r="N24" s="75">
        <v>49502.3</v>
      </c>
      <c r="O24" s="75">
        <v>574700</v>
      </c>
      <c r="P24" s="204"/>
      <c r="Q24" s="75">
        <v>49502.3</v>
      </c>
      <c r="R24" s="75"/>
      <c r="S24" s="75"/>
      <c r="T24" s="340" t="s">
        <v>1083</v>
      </c>
      <c r="U24" s="21"/>
      <c r="V24" s="3" t="s">
        <v>1030</v>
      </c>
    </row>
    <row r="25" spans="1:22" ht="17.149999999999999" customHeight="1">
      <c r="A25" s="104">
        <v>18</v>
      </c>
      <c r="B25" s="877" t="s">
        <v>1197</v>
      </c>
      <c r="C25" s="84" t="s">
        <v>1202</v>
      </c>
      <c r="D25" s="73"/>
      <c r="E25" s="73"/>
      <c r="F25" s="853" t="s">
        <v>1206</v>
      </c>
      <c r="G25" s="886">
        <v>1</v>
      </c>
      <c r="H25" s="711">
        <v>43762</v>
      </c>
      <c r="I25" s="711">
        <v>43800</v>
      </c>
      <c r="J25" s="198"/>
      <c r="K25" s="75">
        <v>574700</v>
      </c>
      <c r="L25" s="75">
        <v>49502.3</v>
      </c>
      <c r="M25" s="75">
        <v>574700</v>
      </c>
      <c r="N25" s="75">
        <v>49502.3</v>
      </c>
      <c r="O25" s="75">
        <v>574700</v>
      </c>
      <c r="P25" s="204"/>
      <c r="Q25" s="75">
        <v>49502.3</v>
      </c>
      <c r="R25" s="75"/>
      <c r="S25" s="75"/>
      <c r="T25" s="340" t="s">
        <v>1083</v>
      </c>
      <c r="U25" s="21"/>
      <c r="V25" s="3" t="s">
        <v>1030</v>
      </c>
    </row>
    <row r="26" spans="1:22" ht="17.149999999999999" customHeight="1">
      <c r="A26" s="104">
        <v>19</v>
      </c>
      <c r="B26" s="877" t="s">
        <v>1052</v>
      </c>
      <c r="C26" s="84" t="s">
        <v>1202</v>
      </c>
      <c r="D26" s="73"/>
      <c r="E26" s="73"/>
      <c r="F26" s="853" t="s">
        <v>1206</v>
      </c>
      <c r="G26" s="886">
        <v>1</v>
      </c>
      <c r="H26" s="711">
        <v>43762</v>
      </c>
      <c r="I26" s="711">
        <v>43800</v>
      </c>
      <c r="J26" s="198"/>
      <c r="K26" s="75">
        <v>574700</v>
      </c>
      <c r="L26" s="75">
        <v>49502.3</v>
      </c>
      <c r="M26" s="75">
        <v>574700</v>
      </c>
      <c r="N26" s="75">
        <v>49502.3</v>
      </c>
      <c r="O26" s="75">
        <v>574700</v>
      </c>
      <c r="P26" s="204"/>
      <c r="Q26" s="75">
        <v>49502.3</v>
      </c>
      <c r="R26" s="75"/>
      <c r="S26" s="75"/>
      <c r="T26" s="340" t="s">
        <v>1084</v>
      </c>
      <c r="U26" s="21"/>
      <c r="V26" s="3" t="s">
        <v>1030</v>
      </c>
    </row>
    <row r="27" spans="1:22" ht="17.149999999999999" customHeight="1">
      <c r="A27" s="104">
        <v>20</v>
      </c>
      <c r="B27" s="877" t="s">
        <v>1053</v>
      </c>
      <c r="C27" s="84" t="s">
        <v>1202</v>
      </c>
      <c r="D27" s="73"/>
      <c r="E27" s="73"/>
      <c r="F27" s="853" t="s">
        <v>1206</v>
      </c>
      <c r="G27" s="886">
        <v>1</v>
      </c>
      <c r="H27" s="711">
        <v>43762</v>
      </c>
      <c r="I27" s="711">
        <v>43800</v>
      </c>
      <c r="J27" s="198"/>
      <c r="K27" s="75">
        <v>574700</v>
      </c>
      <c r="L27" s="75">
        <v>49502.3</v>
      </c>
      <c r="M27" s="75">
        <v>574700</v>
      </c>
      <c r="N27" s="75">
        <v>49502.3</v>
      </c>
      <c r="O27" s="75">
        <v>574700</v>
      </c>
      <c r="P27" s="204"/>
      <c r="Q27" s="75">
        <v>49502.3</v>
      </c>
      <c r="R27" s="75"/>
      <c r="S27" s="75"/>
      <c r="T27" s="340" t="s">
        <v>1085</v>
      </c>
      <c r="U27" s="21"/>
      <c r="V27" s="3" t="s">
        <v>1030</v>
      </c>
    </row>
    <row r="28" spans="1:22" ht="17.149999999999999" customHeight="1">
      <c r="A28" s="104">
        <v>21</v>
      </c>
      <c r="B28" s="877" t="s">
        <v>1054</v>
      </c>
      <c r="C28" s="84" t="s">
        <v>1202</v>
      </c>
      <c r="D28" s="73"/>
      <c r="E28" s="73"/>
      <c r="F28" s="853" t="s">
        <v>1206</v>
      </c>
      <c r="G28" s="886">
        <v>1</v>
      </c>
      <c r="H28" s="711">
        <v>43762</v>
      </c>
      <c r="I28" s="711">
        <v>43800</v>
      </c>
      <c r="J28" s="198"/>
      <c r="K28" s="75">
        <v>574700</v>
      </c>
      <c r="L28" s="75">
        <v>49502.3</v>
      </c>
      <c r="M28" s="75">
        <v>574700</v>
      </c>
      <c r="N28" s="75">
        <v>49502.3</v>
      </c>
      <c r="O28" s="75">
        <v>574700</v>
      </c>
      <c r="P28" s="204"/>
      <c r="Q28" s="75">
        <v>49502.3</v>
      </c>
      <c r="R28" s="75"/>
      <c r="S28" s="75"/>
      <c r="T28" s="340" t="s">
        <v>1083</v>
      </c>
      <c r="U28" s="21"/>
      <c r="V28" s="3" t="s">
        <v>1030</v>
      </c>
    </row>
    <row r="29" spans="1:22" ht="17.149999999999999" customHeight="1">
      <c r="A29" s="104">
        <v>22</v>
      </c>
      <c r="B29" s="877" t="s">
        <v>1055</v>
      </c>
      <c r="C29" s="84" t="s">
        <v>1202</v>
      </c>
      <c r="D29" s="73"/>
      <c r="E29" s="73"/>
      <c r="F29" s="853" t="s">
        <v>1206</v>
      </c>
      <c r="G29" s="886">
        <v>1</v>
      </c>
      <c r="H29" s="711">
        <v>43762</v>
      </c>
      <c r="I29" s="711">
        <v>43800</v>
      </c>
      <c r="J29" s="198"/>
      <c r="K29" s="75">
        <v>574700</v>
      </c>
      <c r="L29" s="75">
        <v>49502.3</v>
      </c>
      <c r="M29" s="75">
        <v>574700</v>
      </c>
      <c r="N29" s="75">
        <v>49502.3</v>
      </c>
      <c r="O29" s="75">
        <v>574700</v>
      </c>
      <c r="P29" s="204"/>
      <c r="Q29" s="75">
        <v>49502.3</v>
      </c>
      <c r="R29" s="75"/>
      <c r="S29" s="75"/>
      <c r="T29" s="340" t="s">
        <v>1085</v>
      </c>
      <c r="U29" s="21"/>
      <c r="V29" s="3" t="s">
        <v>1030</v>
      </c>
    </row>
    <row r="30" spans="1:22" ht="17.149999999999999" customHeight="1">
      <c r="A30" s="104">
        <v>23</v>
      </c>
      <c r="B30" s="877" t="s">
        <v>1056</v>
      </c>
      <c r="C30" s="84" t="s">
        <v>1202</v>
      </c>
      <c r="D30" s="73"/>
      <c r="E30" s="73"/>
      <c r="F30" s="853" t="s">
        <v>1206</v>
      </c>
      <c r="G30" s="886">
        <v>1</v>
      </c>
      <c r="H30" s="711">
        <v>43762</v>
      </c>
      <c r="I30" s="711">
        <v>43800</v>
      </c>
      <c r="J30" s="198"/>
      <c r="K30" s="75">
        <v>574700</v>
      </c>
      <c r="L30" s="75">
        <v>49502.3</v>
      </c>
      <c r="M30" s="75">
        <v>574700</v>
      </c>
      <c r="N30" s="75">
        <v>49502.3</v>
      </c>
      <c r="O30" s="75">
        <v>574700</v>
      </c>
      <c r="P30" s="204"/>
      <c r="Q30" s="75">
        <v>49502.3</v>
      </c>
      <c r="R30" s="75"/>
      <c r="S30" s="75"/>
      <c r="T30" s="340" t="s">
        <v>1083</v>
      </c>
      <c r="U30" s="21"/>
      <c r="V30" s="3" t="s">
        <v>1030</v>
      </c>
    </row>
    <row r="31" spans="1:22" ht="17.149999999999999" customHeight="1">
      <c r="A31" s="104">
        <v>24</v>
      </c>
      <c r="B31" s="877" t="s">
        <v>1057</v>
      </c>
      <c r="C31" s="84" t="s">
        <v>1202</v>
      </c>
      <c r="D31" s="73"/>
      <c r="E31" s="73"/>
      <c r="F31" s="853" t="s">
        <v>1186</v>
      </c>
      <c r="G31" s="886">
        <v>1</v>
      </c>
      <c r="H31" s="711">
        <v>43762</v>
      </c>
      <c r="I31" s="711">
        <v>43800</v>
      </c>
      <c r="J31" s="198"/>
      <c r="K31" s="75">
        <v>574700</v>
      </c>
      <c r="L31" s="75">
        <v>49502.3</v>
      </c>
      <c r="M31" s="75">
        <v>574700</v>
      </c>
      <c r="N31" s="75">
        <v>49502.3</v>
      </c>
      <c r="O31" s="75">
        <v>574700</v>
      </c>
      <c r="P31" s="204"/>
      <c r="Q31" s="75">
        <v>49502.3</v>
      </c>
      <c r="R31" s="75"/>
      <c r="S31" s="75"/>
      <c r="T31" s="340" t="s">
        <v>1084</v>
      </c>
      <c r="U31" s="21"/>
      <c r="V31" s="3" t="s">
        <v>1030</v>
      </c>
    </row>
    <row r="32" spans="1:22" ht="17.149999999999999" customHeight="1">
      <c r="A32" s="104">
        <v>25</v>
      </c>
      <c r="B32" s="877" t="s">
        <v>1058</v>
      </c>
      <c r="C32" s="84" t="s">
        <v>1203</v>
      </c>
      <c r="D32" s="73"/>
      <c r="E32" s="73"/>
      <c r="F32" s="853" t="s">
        <v>1186</v>
      </c>
      <c r="G32" s="886">
        <v>1</v>
      </c>
      <c r="H32" s="711">
        <v>43762</v>
      </c>
      <c r="I32" s="711">
        <v>43800</v>
      </c>
      <c r="J32" s="198"/>
      <c r="K32" s="75">
        <v>574700</v>
      </c>
      <c r="L32" s="75">
        <v>49502.3</v>
      </c>
      <c r="M32" s="75">
        <v>574700</v>
      </c>
      <c r="N32" s="75">
        <v>49502.3</v>
      </c>
      <c r="O32" s="75">
        <v>574700</v>
      </c>
      <c r="P32" s="204"/>
      <c r="Q32" s="75">
        <v>49502.3</v>
      </c>
      <c r="R32" s="75"/>
      <c r="S32" s="75"/>
      <c r="T32" s="340" t="s">
        <v>1084</v>
      </c>
      <c r="U32" s="21"/>
      <c r="V32" s="3" t="s">
        <v>1030</v>
      </c>
    </row>
    <row r="33" spans="1:22" ht="17.149999999999999" customHeight="1">
      <c r="A33" s="104">
        <v>26</v>
      </c>
      <c r="B33" s="877" t="s">
        <v>1059</v>
      </c>
      <c r="C33" s="84" t="s">
        <v>1202</v>
      </c>
      <c r="D33" s="73"/>
      <c r="E33" s="73"/>
      <c r="F33" s="853" t="s">
        <v>1206</v>
      </c>
      <c r="G33" s="886">
        <v>1</v>
      </c>
      <c r="H33" s="711">
        <v>43762</v>
      </c>
      <c r="I33" s="711">
        <v>43800</v>
      </c>
      <c r="J33" s="198"/>
      <c r="K33" s="75">
        <v>574700</v>
      </c>
      <c r="L33" s="75">
        <v>49502.3</v>
      </c>
      <c r="M33" s="75">
        <v>574700</v>
      </c>
      <c r="N33" s="75">
        <v>49502.3</v>
      </c>
      <c r="O33" s="75">
        <v>574700</v>
      </c>
      <c r="P33" s="204"/>
      <c r="Q33" s="75">
        <v>49502.3</v>
      </c>
      <c r="R33" s="75"/>
      <c r="S33" s="75"/>
      <c r="T33" s="340" t="s">
        <v>1083</v>
      </c>
      <c r="U33" s="21"/>
      <c r="V33" s="3" t="s">
        <v>1030</v>
      </c>
    </row>
    <row r="34" spans="1:22" ht="17.149999999999999" customHeight="1">
      <c r="A34" s="104">
        <v>27</v>
      </c>
      <c r="B34" s="877" t="s">
        <v>1060</v>
      </c>
      <c r="C34" s="84" t="s">
        <v>1202</v>
      </c>
      <c r="D34" s="73"/>
      <c r="E34" s="73"/>
      <c r="F34" s="853" t="s">
        <v>1186</v>
      </c>
      <c r="G34" s="886">
        <v>1</v>
      </c>
      <c r="H34" s="711">
        <v>43762</v>
      </c>
      <c r="I34" s="711">
        <v>43800</v>
      </c>
      <c r="J34" s="198"/>
      <c r="K34" s="75">
        <v>574700</v>
      </c>
      <c r="L34" s="75">
        <v>49502.3</v>
      </c>
      <c r="M34" s="75">
        <v>574700</v>
      </c>
      <c r="N34" s="75">
        <v>49502.3</v>
      </c>
      <c r="O34" s="75">
        <v>574700</v>
      </c>
      <c r="P34" s="204"/>
      <c r="Q34" s="75">
        <v>49502.3</v>
      </c>
      <c r="R34" s="75"/>
      <c r="S34" s="75"/>
      <c r="T34" s="340" t="s">
        <v>1084</v>
      </c>
      <c r="U34" s="21"/>
      <c r="V34" s="3" t="s">
        <v>1030</v>
      </c>
    </row>
    <row r="35" spans="1:22" ht="17.149999999999999" customHeight="1">
      <c r="A35" s="104">
        <v>28</v>
      </c>
      <c r="B35" s="877" t="s">
        <v>1061</v>
      </c>
      <c r="C35" s="84" t="s">
        <v>1202</v>
      </c>
      <c r="D35" s="73"/>
      <c r="E35" s="73"/>
      <c r="F35" s="853" t="s">
        <v>1206</v>
      </c>
      <c r="G35" s="886">
        <v>1</v>
      </c>
      <c r="H35" s="711">
        <v>43762</v>
      </c>
      <c r="I35" s="711">
        <v>43800</v>
      </c>
      <c r="J35" s="198"/>
      <c r="K35" s="75">
        <v>574700</v>
      </c>
      <c r="L35" s="75">
        <v>49502.3</v>
      </c>
      <c r="M35" s="75">
        <v>574700</v>
      </c>
      <c r="N35" s="75">
        <v>49502.3</v>
      </c>
      <c r="O35" s="75">
        <v>574700</v>
      </c>
      <c r="P35" s="204"/>
      <c r="Q35" s="75">
        <v>49502.3</v>
      </c>
      <c r="R35" s="75"/>
      <c r="S35" s="75"/>
      <c r="T35" s="340" t="s">
        <v>1084</v>
      </c>
      <c r="U35" s="21"/>
      <c r="V35" s="3" t="s">
        <v>1030</v>
      </c>
    </row>
    <row r="36" spans="1:22" ht="17.149999999999999" customHeight="1">
      <c r="A36" s="104">
        <v>29</v>
      </c>
      <c r="B36" s="877" t="s">
        <v>1062</v>
      </c>
      <c r="C36" s="84" t="s">
        <v>1202</v>
      </c>
      <c r="D36" s="73"/>
      <c r="E36" s="73"/>
      <c r="F36" s="853" t="s">
        <v>1206</v>
      </c>
      <c r="G36" s="886">
        <v>1</v>
      </c>
      <c r="H36" s="711">
        <v>43762</v>
      </c>
      <c r="I36" s="711">
        <v>43800</v>
      </c>
      <c r="J36" s="198"/>
      <c r="K36" s="75">
        <v>574700</v>
      </c>
      <c r="L36" s="75">
        <v>49502.3</v>
      </c>
      <c r="M36" s="75">
        <v>574700</v>
      </c>
      <c r="N36" s="75">
        <v>49502.3</v>
      </c>
      <c r="O36" s="75">
        <v>574700</v>
      </c>
      <c r="P36" s="204"/>
      <c r="Q36" s="75">
        <v>49502.3</v>
      </c>
      <c r="R36" s="75"/>
      <c r="S36" s="75"/>
      <c r="T36" s="340" t="s">
        <v>1084</v>
      </c>
      <c r="U36" s="21"/>
      <c r="V36" s="3" t="s">
        <v>1030</v>
      </c>
    </row>
    <row r="37" spans="1:22" ht="17.149999999999999" customHeight="1">
      <c r="A37" s="104">
        <v>30</v>
      </c>
      <c r="B37" s="877" t="s">
        <v>1063</v>
      </c>
      <c r="C37" s="84" t="s">
        <v>1202</v>
      </c>
      <c r="D37" s="73"/>
      <c r="E37" s="73"/>
      <c r="F37" s="853" t="s">
        <v>1206</v>
      </c>
      <c r="G37" s="886">
        <v>1</v>
      </c>
      <c r="H37" s="711">
        <v>43762</v>
      </c>
      <c r="I37" s="711">
        <v>43800</v>
      </c>
      <c r="J37" s="198"/>
      <c r="K37" s="75">
        <v>574700</v>
      </c>
      <c r="L37" s="75">
        <v>49507.1</v>
      </c>
      <c r="M37" s="75">
        <v>574700</v>
      </c>
      <c r="N37" s="75">
        <v>49507.1</v>
      </c>
      <c r="O37" s="75">
        <v>574700</v>
      </c>
      <c r="P37" s="204"/>
      <c r="Q37" s="75">
        <v>49507.1</v>
      </c>
      <c r="R37" s="75"/>
      <c r="S37" s="75"/>
      <c r="T37" s="340" t="s">
        <v>1084</v>
      </c>
      <c r="U37" s="21"/>
      <c r="V37" s="3" t="s">
        <v>1030</v>
      </c>
    </row>
    <row r="38" spans="1:22" ht="17.149999999999999" customHeight="1">
      <c r="A38" s="104">
        <v>31</v>
      </c>
      <c r="B38" s="877" t="s">
        <v>1064</v>
      </c>
      <c r="C38" s="84" t="s">
        <v>1202</v>
      </c>
      <c r="D38" s="73"/>
      <c r="E38" s="73"/>
      <c r="F38" s="853" t="s">
        <v>1186</v>
      </c>
      <c r="G38" s="886">
        <v>1</v>
      </c>
      <c r="H38" s="711">
        <v>43762</v>
      </c>
      <c r="I38" s="711">
        <v>43800</v>
      </c>
      <c r="J38" s="198"/>
      <c r="K38" s="75">
        <v>574700</v>
      </c>
      <c r="L38" s="75">
        <v>49502.3</v>
      </c>
      <c r="M38" s="75">
        <v>574700</v>
      </c>
      <c r="N38" s="75">
        <v>49502.3</v>
      </c>
      <c r="O38" s="75">
        <v>574700</v>
      </c>
      <c r="P38" s="204"/>
      <c r="Q38" s="75">
        <v>49502.3</v>
      </c>
      <c r="R38" s="75"/>
      <c r="S38" s="75"/>
      <c r="T38" s="340" t="s">
        <v>1084</v>
      </c>
      <c r="U38" s="21"/>
      <c r="V38" s="3" t="s">
        <v>1030</v>
      </c>
    </row>
    <row r="39" spans="1:22" ht="17.149999999999999" customHeight="1">
      <c r="A39" s="104">
        <v>32</v>
      </c>
      <c r="B39" s="877" t="s">
        <v>1065</v>
      </c>
      <c r="C39" s="84" t="s">
        <v>1202</v>
      </c>
      <c r="D39" s="73"/>
      <c r="E39" s="73"/>
      <c r="F39" s="853" t="s">
        <v>1186</v>
      </c>
      <c r="G39" s="886">
        <v>1</v>
      </c>
      <c r="H39" s="711">
        <v>43762</v>
      </c>
      <c r="I39" s="711">
        <v>43800</v>
      </c>
      <c r="J39" s="198"/>
      <c r="K39" s="75">
        <v>574700</v>
      </c>
      <c r="L39" s="75">
        <v>49502.3</v>
      </c>
      <c r="M39" s="75">
        <v>574700</v>
      </c>
      <c r="N39" s="75">
        <v>49502.3</v>
      </c>
      <c r="O39" s="75">
        <v>574700</v>
      </c>
      <c r="P39" s="204"/>
      <c r="Q39" s="75">
        <v>49502.3</v>
      </c>
      <c r="R39" s="75"/>
      <c r="S39" s="75"/>
      <c r="T39" s="340" t="s">
        <v>1084</v>
      </c>
      <c r="U39" s="21"/>
      <c r="V39" s="3" t="s">
        <v>1030</v>
      </c>
    </row>
    <row r="40" spans="1:22" ht="17.149999999999999" customHeight="1">
      <c r="A40" s="104">
        <v>33</v>
      </c>
      <c r="B40" s="877" t="s">
        <v>1066</v>
      </c>
      <c r="C40" s="84" t="s">
        <v>1202</v>
      </c>
      <c r="D40" s="73"/>
      <c r="E40" s="73"/>
      <c r="F40" s="853" t="s">
        <v>1206</v>
      </c>
      <c r="G40" s="886">
        <v>1</v>
      </c>
      <c r="H40" s="711">
        <v>43762</v>
      </c>
      <c r="I40" s="711">
        <v>43800</v>
      </c>
      <c r="J40" s="198"/>
      <c r="K40" s="75">
        <v>574700</v>
      </c>
      <c r="L40" s="75">
        <v>49502.3</v>
      </c>
      <c r="M40" s="75">
        <v>574700</v>
      </c>
      <c r="N40" s="75">
        <v>49502.3</v>
      </c>
      <c r="O40" s="75">
        <v>574700</v>
      </c>
      <c r="P40" s="204"/>
      <c r="Q40" s="75">
        <v>49502.3</v>
      </c>
      <c r="R40" s="75"/>
      <c r="S40" s="75"/>
      <c r="T40" s="340" t="s">
        <v>1084</v>
      </c>
      <c r="U40" s="21"/>
      <c r="V40" s="3" t="s">
        <v>1030</v>
      </c>
    </row>
    <row r="41" spans="1:22" ht="17.149999999999999" customHeight="1">
      <c r="A41" s="104">
        <v>34</v>
      </c>
      <c r="B41" s="877" t="s">
        <v>1067</v>
      </c>
      <c r="C41" s="84" t="s">
        <v>1202</v>
      </c>
      <c r="D41" s="73"/>
      <c r="E41" s="73"/>
      <c r="F41" s="853" t="s">
        <v>1206</v>
      </c>
      <c r="G41" s="886">
        <v>1</v>
      </c>
      <c r="H41" s="711">
        <v>43762</v>
      </c>
      <c r="I41" s="711">
        <v>43800</v>
      </c>
      <c r="J41" s="198"/>
      <c r="K41" s="75">
        <v>574700</v>
      </c>
      <c r="L41" s="75">
        <v>49502.3</v>
      </c>
      <c r="M41" s="75">
        <v>574700</v>
      </c>
      <c r="N41" s="75">
        <v>49502.3</v>
      </c>
      <c r="O41" s="75">
        <v>574700</v>
      </c>
      <c r="P41" s="204"/>
      <c r="Q41" s="75">
        <v>49502.3</v>
      </c>
      <c r="R41" s="75"/>
      <c r="S41" s="75"/>
      <c r="T41" s="340" t="s">
        <v>1084</v>
      </c>
      <c r="U41" s="21"/>
      <c r="V41" s="3" t="s">
        <v>1030</v>
      </c>
    </row>
    <row r="42" spans="1:22" ht="17.149999999999999" customHeight="1">
      <c r="A42" s="104">
        <v>35</v>
      </c>
      <c r="B42" s="877" t="s">
        <v>1068</v>
      </c>
      <c r="C42" s="84" t="s">
        <v>1202</v>
      </c>
      <c r="D42" s="73"/>
      <c r="E42" s="73"/>
      <c r="F42" s="853" t="s">
        <v>1206</v>
      </c>
      <c r="G42" s="886">
        <v>1</v>
      </c>
      <c r="H42" s="711">
        <v>43762</v>
      </c>
      <c r="I42" s="711">
        <v>43800</v>
      </c>
      <c r="J42" s="198"/>
      <c r="K42" s="75">
        <v>574700</v>
      </c>
      <c r="L42" s="75">
        <v>49502.3</v>
      </c>
      <c r="M42" s="75">
        <v>574700</v>
      </c>
      <c r="N42" s="75">
        <v>49502.3</v>
      </c>
      <c r="O42" s="75">
        <v>574700</v>
      </c>
      <c r="P42" s="204"/>
      <c r="Q42" s="75">
        <v>49502.3</v>
      </c>
      <c r="R42" s="75"/>
      <c r="S42" s="75"/>
      <c r="T42" s="340" t="s">
        <v>1084</v>
      </c>
      <c r="U42" s="21"/>
      <c r="V42" s="3" t="s">
        <v>1030</v>
      </c>
    </row>
    <row r="43" spans="1:22" ht="17.149999999999999" customHeight="1">
      <c r="A43" s="104">
        <v>36</v>
      </c>
      <c r="B43" s="877" t="s">
        <v>1069</v>
      </c>
      <c r="C43" s="84" t="s">
        <v>1204</v>
      </c>
      <c r="D43" s="73"/>
      <c r="E43" s="73"/>
      <c r="F43" s="853" t="s">
        <v>1206</v>
      </c>
      <c r="G43" s="886">
        <v>1</v>
      </c>
      <c r="H43" s="711">
        <v>44629</v>
      </c>
      <c r="I43" s="711">
        <v>44682</v>
      </c>
      <c r="J43" s="198"/>
      <c r="K43" s="75">
        <v>579420</v>
      </c>
      <c r="L43" s="75">
        <v>274983.07</v>
      </c>
      <c r="M43" s="75">
        <v>579420</v>
      </c>
      <c r="N43" s="75">
        <v>274983.07</v>
      </c>
      <c r="O43" s="75">
        <v>579420</v>
      </c>
      <c r="P43" s="204"/>
      <c r="Q43" s="75">
        <v>274983.07</v>
      </c>
      <c r="R43" s="75"/>
      <c r="S43" s="75"/>
      <c r="T43" s="340" t="s">
        <v>1085</v>
      </c>
      <c r="U43" s="21"/>
      <c r="V43" s="3" t="s">
        <v>1030</v>
      </c>
    </row>
    <row r="44" spans="1:22" ht="17.149999999999999" customHeight="1">
      <c r="A44" s="104">
        <v>37</v>
      </c>
      <c r="B44" s="877" t="s">
        <v>1070</v>
      </c>
      <c r="C44" s="84" t="s">
        <v>1204</v>
      </c>
      <c r="D44" s="73"/>
      <c r="E44" s="73"/>
      <c r="F44" s="853" t="s">
        <v>1206</v>
      </c>
      <c r="G44" s="886">
        <v>1</v>
      </c>
      <c r="H44" s="711">
        <v>44629</v>
      </c>
      <c r="I44" s="711">
        <v>44682</v>
      </c>
      <c r="J44" s="198"/>
      <c r="K44" s="75">
        <v>579420</v>
      </c>
      <c r="L44" s="75">
        <v>274983.07</v>
      </c>
      <c r="M44" s="75">
        <v>579420</v>
      </c>
      <c r="N44" s="75">
        <v>274983.07</v>
      </c>
      <c r="O44" s="75">
        <v>579420</v>
      </c>
      <c r="P44" s="204"/>
      <c r="Q44" s="75">
        <v>274983.07</v>
      </c>
      <c r="R44" s="75"/>
      <c r="S44" s="75"/>
      <c r="T44" s="340" t="s">
        <v>1085</v>
      </c>
      <c r="U44" s="21"/>
      <c r="V44" s="3" t="s">
        <v>1030</v>
      </c>
    </row>
    <row r="45" spans="1:22" ht="17.149999999999999" customHeight="1">
      <c r="A45" s="104">
        <v>38</v>
      </c>
      <c r="B45" s="877" t="s">
        <v>1071</v>
      </c>
      <c r="C45" s="84" t="s">
        <v>1205</v>
      </c>
      <c r="D45" s="73"/>
      <c r="E45" s="73"/>
      <c r="F45" s="853" t="s">
        <v>1186</v>
      </c>
      <c r="G45" s="886">
        <v>1</v>
      </c>
      <c r="H45" s="711">
        <v>44629</v>
      </c>
      <c r="I45" s="711">
        <v>44682</v>
      </c>
      <c r="J45" s="198"/>
      <c r="K45" s="75">
        <v>579420</v>
      </c>
      <c r="L45" s="75">
        <v>274983.07</v>
      </c>
      <c r="M45" s="75">
        <v>579420</v>
      </c>
      <c r="N45" s="75">
        <v>274983.07</v>
      </c>
      <c r="O45" s="75">
        <v>579420</v>
      </c>
      <c r="P45" s="204"/>
      <c r="Q45" s="75">
        <v>274983.07</v>
      </c>
      <c r="R45" s="75"/>
      <c r="S45" s="75"/>
      <c r="T45" s="340" t="s">
        <v>1085</v>
      </c>
      <c r="U45" s="21"/>
      <c r="V45" s="3" t="s">
        <v>1030</v>
      </c>
    </row>
    <row r="46" spans="1:22" ht="17.149999999999999" customHeight="1">
      <c r="A46" s="104">
        <v>39</v>
      </c>
      <c r="B46" s="877" t="s">
        <v>1072</v>
      </c>
      <c r="C46" s="84" t="s">
        <v>1204</v>
      </c>
      <c r="D46" s="73"/>
      <c r="E46" s="73"/>
      <c r="F46" s="853" t="s">
        <v>1206</v>
      </c>
      <c r="G46" s="886">
        <v>1</v>
      </c>
      <c r="H46" s="711">
        <v>44629</v>
      </c>
      <c r="I46" s="711">
        <v>44682</v>
      </c>
      <c r="J46" s="198"/>
      <c r="K46" s="75">
        <v>579420</v>
      </c>
      <c r="L46" s="75">
        <v>274983.07</v>
      </c>
      <c r="M46" s="75">
        <v>579420</v>
      </c>
      <c r="N46" s="75">
        <v>274983.07</v>
      </c>
      <c r="O46" s="75">
        <v>579420</v>
      </c>
      <c r="P46" s="204"/>
      <c r="Q46" s="75">
        <v>274983.07</v>
      </c>
      <c r="R46" s="75"/>
      <c r="S46" s="75"/>
      <c r="T46" s="340" t="s">
        <v>1085</v>
      </c>
      <c r="U46" s="21"/>
      <c r="V46" s="3" t="s">
        <v>1030</v>
      </c>
    </row>
    <row r="47" spans="1:22" ht="17.149999999999999" customHeight="1">
      <c r="A47" s="104">
        <v>40</v>
      </c>
      <c r="B47" s="877" t="s">
        <v>1073</v>
      </c>
      <c r="C47" s="84" t="s">
        <v>1199</v>
      </c>
      <c r="D47" s="73"/>
      <c r="E47" s="73"/>
      <c r="F47" s="853" t="s">
        <v>1186</v>
      </c>
      <c r="G47" s="886">
        <v>1</v>
      </c>
      <c r="H47" s="711">
        <v>45288</v>
      </c>
      <c r="I47" s="711">
        <v>45292</v>
      </c>
      <c r="J47" s="198"/>
      <c r="K47" s="75">
        <v>458440</v>
      </c>
      <c r="L47" s="75">
        <v>341092.01</v>
      </c>
      <c r="M47" s="75">
        <v>458440</v>
      </c>
      <c r="N47" s="75">
        <v>341092.01</v>
      </c>
      <c r="O47" s="75">
        <v>458440</v>
      </c>
      <c r="P47" s="204"/>
      <c r="Q47" s="75">
        <v>341092.01</v>
      </c>
      <c r="R47" s="75"/>
      <c r="S47" s="75"/>
      <c r="T47" s="340" t="s">
        <v>1086</v>
      </c>
      <c r="U47" s="21"/>
      <c r="V47" s="3" t="s">
        <v>1030</v>
      </c>
    </row>
    <row r="48" spans="1:22" ht="17.149999999999999" customHeight="1">
      <c r="A48" s="104">
        <v>41</v>
      </c>
      <c r="B48" s="877" t="s">
        <v>1074</v>
      </c>
      <c r="C48" s="84" t="s">
        <v>1198</v>
      </c>
      <c r="D48" s="73"/>
      <c r="E48" s="73"/>
      <c r="F48" s="853" t="s">
        <v>1186</v>
      </c>
      <c r="G48" s="886">
        <v>1</v>
      </c>
      <c r="H48" s="711">
        <v>45288</v>
      </c>
      <c r="I48" s="711">
        <v>45292</v>
      </c>
      <c r="J48" s="198"/>
      <c r="K48" s="75">
        <v>458440</v>
      </c>
      <c r="L48" s="75">
        <v>341092.01</v>
      </c>
      <c r="M48" s="75">
        <v>458440</v>
      </c>
      <c r="N48" s="75">
        <v>341092.01</v>
      </c>
      <c r="O48" s="75">
        <v>458440</v>
      </c>
      <c r="P48" s="204"/>
      <c r="Q48" s="75">
        <v>341092.01</v>
      </c>
      <c r="R48" s="75"/>
      <c r="S48" s="75"/>
      <c r="T48" s="340" t="s">
        <v>1086</v>
      </c>
      <c r="U48" s="21"/>
      <c r="V48" s="3" t="s">
        <v>1030</v>
      </c>
    </row>
    <row r="49" spans="1:22" ht="17.149999999999999" customHeight="1">
      <c r="A49" s="104">
        <v>42</v>
      </c>
      <c r="B49" s="877" t="s">
        <v>1075</v>
      </c>
      <c r="C49" s="84" t="s">
        <v>1198</v>
      </c>
      <c r="D49" s="73"/>
      <c r="E49" s="73"/>
      <c r="F49" s="853" t="s">
        <v>1186</v>
      </c>
      <c r="G49" s="886">
        <v>1</v>
      </c>
      <c r="H49" s="711">
        <v>45288</v>
      </c>
      <c r="I49" s="711">
        <v>45292</v>
      </c>
      <c r="J49" s="198"/>
      <c r="K49" s="75">
        <v>458440</v>
      </c>
      <c r="L49" s="75">
        <v>341092.01</v>
      </c>
      <c r="M49" s="75">
        <v>458440</v>
      </c>
      <c r="N49" s="75">
        <v>341092.01</v>
      </c>
      <c r="O49" s="75">
        <v>458440</v>
      </c>
      <c r="P49" s="204"/>
      <c r="Q49" s="75">
        <v>341092.01</v>
      </c>
      <c r="R49" s="75"/>
      <c r="S49" s="75"/>
      <c r="T49" s="340" t="s">
        <v>1086</v>
      </c>
      <c r="U49" s="21"/>
      <c r="V49" s="3" t="s">
        <v>1030</v>
      </c>
    </row>
    <row r="50" spans="1:22" ht="17.149999999999999" customHeight="1">
      <c r="A50" s="104">
        <v>43</v>
      </c>
      <c r="B50" s="877" t="s">
        <v>1076</v>
      </c>
      <c r="C50" s="84" t="s">
        <v>1198</v>
      </c>
      <c r="D50" s="73"/>
      <c r="E50" s="73"/>
      <c r="F50" s="853" t="s">
        <v>1186</v>
      </c>
      <c r="G50" s="886">
        <v>1</v>
      </c>
      <c r="H50" s="711">
        <v>45288</v>
      </c>
      <c r="I50" s="711">
        <v>45292</v>
      </c>
      <c r="J50" s="198"/>
      <c r="K50" s="75">
        <v>458440</v>
      </c>
      <c r="L50" s="75">
        <v>341092.01</v>
      </c>
      <c r="M50" s="75">
        <v>458440</v>
      </c>
      <c r="N50" s="75">
        <v>341092.01</v>
      </c>
      <c r="O50" s="75">
        <v>458440</v>
      </c>
      <c r="P50" s="204"/>
      <c r="Q50" s="75">
        <v>341092.01</v>
      </c>
      <c r="R50" s="75"/>
      <c r="S50" s="75"/>
      <c r="T50" s="340" t="s">
        <v>1086</v>
      </c>
      <c r="U50" s="21"/>
      <c r="V50" s="3" t="s">
        <v>1030</v>
      </c>
    </row>
    <row r="51" spans="1:22" ht="17.149999999999999" customHeight="1">
      <c r="A51" s="104">
        <v>44</v>
      </c>
      <c r="B51" s="877" t="s">
        <v>1077</v>
      </c>
      <c r="C51" s="84" t="s">
        <v>1200</v>
      </c>
      <c r="D51" s="73"/>
      <c r="E51" s="73"/>
      <c r="F51" s="853" t="s">
        <v>1186</v>
      </c>
      <c r="G51" s="886">
        <v>1</v>
      </c>
      <c r="H51" s="711">
        <v>45300</v>
      </c>
      <c r="I51" s="711">
        <v>45300</v>
      </c>
      <c r="J51" s="198"/>
      <c r="K51" s="75">
        <v>759740</v>
      </c>
      <c r="L51" s="75">
        <v>565267.59</v>
      </c>
      <c r="M51" s="75">
        <v>759740</v>
      </c>
      <c r="N51" s="75">
        <v>565267.59</v>
      </c>
      <c r="O51" s="75">
        <v>759740</v>
      </c>
      <c r="P51" s="204"/>
      <c r="Q51" s="75">
        <v>565267.59</v>
      </c>
      <c r="R51" s="75"/>
      <c r="S51" s="75"/>
      <c r="T51" s="340" t="s">
        <v>1085</v>
      </c>
      <c r="U51" s="21"/>
      <c r="V51" s="3" t="s">
        <v>1030</v>
      </c>
    </row>
    <row r="52" spans="1:22" ht="17.149999999999999" customHeight="1">
      <c r="A52" s="104">
        <v>45</v>
      </c>
      <c r="B52" s="877" t="s">
        <v>1078</v>
      </c>
      <c r="C52" s="84" t="s">
        <v>1200</v>
      </c>
      <c r="D52" s="73"/>
      <c r="E52" s="73"/>
      <c r="F52" s="853" t="s">
        <v>1186</v>
      </c>
      <c r="G52" s="886">
        <v>1</v>
      </c>
      <c r="H52" s="711">
        <v>45300</v>
      </c>
      <c r="I52" s="711">
        <v>45300</v>
      </c>
      <c r="J52" s="198"/>
      <c r="K52" s="75">
        <v>759740</v>
      </c>
      <c r="L52" s="75">
        <v>565267.59</v>
      </c>
      <c r="M52" s="75">
        <v>759740</v>
      </c>
      <c r="N52" s="75">
        <v>565267.59</v>
      </c>
      <c r="O52" s="75">
        <v>759740</v>
      </c>
      <c r="P52" s="204"/>
      <c r="Q52" s="75">
        <v>565267.59</v>
      </c>
      <c r="R52" s="75"/>
      <c r="S52" s="75"/>
      <c r="T52" s="340" t="s">
        <v>1085</v>
      </c>
      <c r="U52" s="21"/>
      <c r="V52" s="3" t="s">
        <v>1030</v>
      </c>
    </row>
    <row r="53" spans="1:22" ht="17.149999999999999" customHeight="1">
      <c r="A53" s="104">
        <v>46</v>
      </c>
      <c r="B53" s="877" t="s">
        <v>1079</v>
      </c>
      <c r="C53" s="84" t="s">
        <v>1200</v>
      </c>
      <c r="D53" s="73"/>
      <c r="E53" s="73"/>
      <c r="F53" s="853" t="s">
        <v>1186</v>
      </c>
      <c r="G53" s="886">
        <v>1</v>
      </c>
      <c r="H53" s="711">
        <v>45300</v>
      </c>
      <c r="I53" s="711">
        <v>45300</v>
      </c>
      <c r="J53" s="198"/>
      <c r="K53" s="75">
        <v>759740</v>
      </c>
      <c r="L53" s="75">
        <v>565267.59</v>
      </c>
      <c r="M53" s="75">
        <v>759740</v>
      </c>
      <c r="N53" s="75">
        <v>565267.59</v>
      </c>
      <c r="O53" s="75">
        <v>759740</v>
      </c>
      <c r="P53" s="204"/>
      <c r="Q53" s="75">
        <v>565267.59</v>
      </c>
      <c r="R53" s="75"/>
      <c r="S53" s="75"/>
      <c r="T53" s="340" t="s">
        <v>1085</v>
      </c>
      <c r="U53" s="21"/>
      <c r="V53" s="3" t="s">
        <v>1030</v>
      </c>
    </row>
    <row r="54" spans="1:22" ht="17.149999999999999" customHeight="1">
      <c r="A54" s="104">
        <v>47</v>
      </c>
      <c r="B54" s="877" t="s">
        <v>1080</v>
      </c>
      <c r="C54" s="84" t="s">
        <v>1200</v>
      </c>
      <c r="D54" s="73"/>
      <c r="E54" s="73"/>
      <c r="F54" s="853" t="s">
        <v>1186</v>
      </c>
      <c r="G54" s="886">
        <v>1</v>
      </c>
      <c r="H54" s="711">
        <v>45300</v>
      </c>
      <c r="I54" s="711">
        <v>45300</v>
      </c>
      <c r="J54" s="198"/>
      <c r="K54" s="75">
        <v>759740</v>
      </c>
      <c r="L54" s="75">
        <v>565267.59</v>
      </c>
      <c r="M54" s="75">
        <v>759740</v>
      </c>
      <c r="N54" s="75">
        <v>565267.59</v>
      </c>
      <c r="O54" s="75">
        <v>759740</v>
      </c>
      <c r="P54" s="204"/>
      <c r="Q54" s="75">
        <v>565267.59</v>
      </c>
      <c r="R54" s="75"/>
      <c r="S54" s="75"/>
      <c r="T54" s="340" t="s">
        <v>1085</v>
      </c>
      <c r="U54" s="21"/>
      <c r="V54" s="3" t="s">
        <v>1030</v>
      </c>
    </row>
    <row r="55" spans="1:22" ht="17.149999999999999" customHeight="1">
      <c r="A55" s="104">
        <v>48</v>
      </c>
      <c r="B55" s="877" t="s">
        <v>1081</v>
      </c>
      <c r="C55" s="84" t="s">
        <v>1200</v>
      </c>
      <c r="D55" s="73"/>
      <c r="E55" s="73"/>
      <c r="F55" s="853" t="s">
        <v>1186</v>
      </c>
      <c r="G55" s="886">
        <v>1</v>
      </c>
      <c r="H55" s="711">
        <v>45300</v>
      </c>
      <c r="I55" s="711">
        <v>45300</v>
      </c>
      <c r="J55" s="198"/>
      <c r="K55" s="75">
        <v>759740</v>
      </c>
      <c r="L55" s="75">
        <v>565267.59</v>
      </c>
      <c r="M55" s="75">
        <v>759740</v>
      </c>
      <c r="N55" s="75">
        <v>565267.59</v>
      </c>
      <c r="O55" s="75">
        <v>759740</v>
      </c>
      <c r="P55" s="204"/>
      <c r="Q55" s="75">
        <v>565267.59</v>
      </c>
      <c r="R55" s="75"/>
      <c r="S55" s="75"/>
      <c r="T55" s="340" t="s">
        <v>1085</v>
      </c>
      <c r="U55" s="21"/>
      <c r="V55" s="3" t="s">
        <v>1030</v>
      </c>
    </row>
    <row r="56" spans="1:22" ht="17.149999999999999" customHeight="1">
      <c r="A56" s="104">
        <v>49</v>
      </c>
      <c r="B56" s="877" t="s">
        <v>1082</v>
      </c>
      <c r="C56" s="84" t="s">
        <v>1201</v>
      </c>
      <c r="D56" s="73"/>
      <c r="E56" s="73"/>
      <c r="F56" s="853" t="s">
        <v>1186</v>
      </c>
      <c r="G56" s="886">
        <v>1</v>
      </c>
      <c r="H56" s="711">
        <v>45300</v>
      </c>
      <c r="I56" s="711">
        <v>45300</v>
      </c>
      <c r="J56" s="198"/>
      <c r="K56" s="75">
        <v>759740</v>
      </c>
      <c r="L56" s="75">
        <v>565267.59</v>
      </c>
      <c r="M56" s="75">
        <v>759740</v>
      </c>
      <c r="N56" s="75">
        <v>565267.59</v>
      </c>
      <c r="O56" s="75">
        <v>759740</v>
      </c>
      <c r="P56" s="204"/>
      <c r="Q56" s="75">
        <v>565267.59</v>
      </c>
      <c r="R56" s="75"/>
      <c r="S56" s="75"/>
      <c r="T56" s="340" t="s">
        <v>1085</v>
      </c>
      <c r="U56" s="21"/>
      <c r="V56" s="3" t="s">
        <v>1030</v>
      </c>
    </row>
    <row r="57" spans="1:22" ht="17.149999999999999" customHeight="1">
      <c r="A57" s="104">
        <v>50</v>
      </c>
      <c r="B57" s="877" t="s">
        <v>1107</v>
      </c>
      <c r="C57" s="84" t="s">
        <v>1106</v>
      </c>
      <c r="D57" s="73"/>
      <c r="E57" s="73"/>
      <c r="F57" s="853" t="s">
        <v>1186</v>
      </c>
      <c r="G57" s="886">
        <v>1</v>
      </c>
      <c r="H57" s="711">
        <v>42008</v>
      </c>
      <c r="I57" s="869">
        <v>42013</v>
      </c>
      <c r="J57" s="198"/>
      <c r="K57" s="75">
        <v>338082.25</v>
      </c>
      <c r="L57" s="75">
        <v>10142.469999999999</v>
      </c>
      <c r="M57" s="75">
        <v>338082.25</v>
      </c>
      <c r="N57" s="75">
        <v>10142.469999999999</v>
      </c>
      <c r="O57" s="75">
        <v>338082.25</v>
      </c>
      <c r="P57" s="204"/>
      <c r="Q57" s="75">
        <v>10142.469999999999</v>
      </c>
      <c r="R57" s="75"/>
      <c r="S57" s="75"/>
      <c r="T57" s="340" t="s">
        <v>1105</v>
      </c>
      <c r="U57" s="21"/>
      <c r="V57" s="207" t="s">
        <v>1114</v>
      </c>
    </row>
    <row r="58" spans="1:22" ht="17.149999999999999" customHeight="1">
      <c r="A58" s="104">
        <v>51</v>
      </c>
      <c r="B58" s="877" t="s">
        <v>1108</v>
      </c>
      <c r="C58" s="84" t="s">
        <v>1106</v>
      </c>
      <c r="D58" s="73"/>
      <c r="E58" s="73"/>
      <c r="F58" s="853" t="s">
        <v>1186</v>
      </c>
      <c r="G58" s="886">
        <v>1</v>
      </c>
      <c r="H58" s="711">
        <v>42008</v>
      </c>
      <c r="I58" s="869">
        <v>42013</v>
      </c>
      <c r="J58" s="198"/>
      <c r="K58" s="75">
        <v>338082.25</v>
      </c>
      <c r="L58" s="75">
        <v>10142.469999999999</v>
      </c>
      <c r="M58" s="75">
        <v>338082.25</v>
      </c>
      <c r="N58" s="75">
        <v>10142.469999999999</v>
      </c>
      <c r="O58" s="75">
        <v>338082.25</v>
      </c>
      <c r="P58" s="204"/>
      <c r="Q58" s="75">
        <v>10142.469999999999</v>
      </c>
      <c r="R58" s="75"/>
      <c r="S58" s="75"/>
      <c r="T58" s="340" t="s">
        <v>1105</v>
      </c>
      <c r="U58" s="21"/>
      <c r="V58" s="207" t="s">
        <v>1114</v>
      </c>
    </row>
    <row r="59" spans="1:22" ht="17.149999999999999" customHeight="1">
      <c r="A59" s="104">
        <v>52</v>
      </c>
      <c r="B59" s="877" t="s">
        <v>1109</v>
      </c>
      <c r="C59" s="84" t="s">
        <v>1106</v>
      </c>
      <c r="D59" s="73"/>
      <c r="E59" s="73"/>
      <c r="F59" s="853" t="s">
        <v>1186</v>
      </c>
      <c r="G59" s="886">
        <v>1</v>
      </c>
      <c r="H59" s="711">
        <v>42008</v>
      </c>
      <c r="I59" s="869">
        <v>42013</v>
      </c>
      <c r="J59" s="198"/>
      <c r="K59" s="75">
        <v>338082.25</v>
      </c>
      <c r="L59" s="75">
        <v>10142.469999999999</v>
      </c>
      <c r="M59" s="75">
        <v>338082.25</v>
      </c>
      <c r="N59" s="75">
        <v>10142.469999999999</v>
      </c>
      <c r="O59" s="75">
        <v>338082.25</v>
      </c>
      <c r="P59" s="204"/>
      <c r="Q59" s="75">
        <v>10142.469999999999</v>
      </c>
      <c r="R59" s="75"/>
      <c r="S59" s="75"/>
      <c r="T59" s="340" t="s">
        <v>1105</v>
      </c>
      <c r="U59" s="21"/>
      <c r="V59" s="207" t="s">
        <v>1114</v>
      </c>
    </row>
    <row r="60" spans="1:22" ht="17.149999999999999" customHeight="1">
      <c r="A60" s="104">
        <v>53</v>
      </c>
      <c r="B60" s="877" t="s">
        <v>1110</v>
      </c>
      <c r="C60" s="84" t="s">
        <v>1106</v>
      </c>
      <c r="D60" s="73"/>
      <c r="E60" s="73"/>
      <c r="F60" s="853" t="s">
        <v>1186</v>
      </c>
      <c r="G60" s="886">
        <v>1</v>
      </c>
      <c r="H60" s="711">
        <v>42008</v>
      </c>
      <c r="I60" s="869">
        <v>42013</v>
      </c>
      <c r="J60" s="198"/>
      <c r="K60" s="75">
        <v>338082.25</v>
      </c>
      <c r="L60" s="75">
        <v>10142.469999999999</v>
      </c>
      <c r="M60" s="75">
        <v>338082.25</v>
      </c>
      <c r="N60" s="75">
        <v>10142.469999999999</v>
      </c>
      <c r="O60" s="75">
        <v>338082.25</v>
      </c>
      <c r="P60" s="204"/>
      <c r="Q60" s="75">
        <v>10142.469999999999</v>
      </c>
      <c r="R60" s="75"/>
      <c r="S60" s="75"/>
      <c r="T60" s="340" t="s">
        <v>1105</v>
      </c>
      <c r="U60" s="21"/>
      <c r="V60" s="207" t="s">
        <v>1114</v>
      </c>
    </row>
    <row r="61" spans="1:22" ht="17.149999999999999" customHeight="1">
      <c r="A61" s="104">
        <v>54</v>
      </c>
      <c r="B61" s="877" t="s">
        <v>1111</v>
      </c>
      <c r="C61" s="84" t="s">
        <v>1106</v>
      </c>
      <c r="D61" s="73"/>
      <c r="E61" s="73"/>
      <c r="F61" s="853" t="s">
        <v>1186</v>
      </c>
      <c r="G61" s="886">
        <v>1</v>
      </c>
      <c r="H61" s="711">
        <v>42008</v>
      </c>
      <c r="I61" s="869">
        <v>42013</v>
      </c>
      <c r="J61" s="198"/>
      <c r="K61" s="75">
        <v>338082.25</v>
      </c>
      <c r="L61" s="75">
        <v>10142.469999999999</v>
      </c>
      <c r="M61" s="75">
        <v>338082.25</v>
      </c>
      <c r="N61" s="75">
        <v>10142.469999999999</v>
      </c>
      <c r="O61" s="75">
        <v>338082.25</v>
      </c>
      <c r="P61" s="204"/>
      <c r="Q61" s="75">
        <v>10142.469999999999</v>
      </c>
      <c r="R61" s="75"/>
      <c r="S61" s="75"/>
      <c r="T61" s="340" t="s">
        <v>1105</v>
      </c>
      <c r="U61" s="21"/>
      <c r="V61" s="207" t="s">
        <v>1114</v>
      </c>
    </row>
    <row r="62" spans="1:22" ht="17.149999999999999" customHeight="1">
      <c r="A62" s="104">
        <v>55</v>
      </c>
      <c r="B62" s="877" t="s">
        <v>1112</v>
      </c>
      <c r="C62" s="84" t="s">
        <v>1106</v>
      </c>
      <c r="D62" s="73"/>
      <c r="E62" s="73"/>
      <c r="F62" s="853" t="s">
        <v>1186</v>
      </c>
      <c r="G62" s="886">
        <v>1</v>
      </c>
      <c r="H62" s="711">
        <v>42008</v>
      </c>
      <c r="I62" s="869">
        <v>42013</v>
      </c>
      <c r="J62" s="198"/>
      <c r="K62" s="75">
        <v>338082.25</v>
      </c>
      <c r="L62" s="75">
        <v>10142.469999999999</v>
      </c>
      <c r="M62" s="75">
        <v>338082.25</v>
      </c>
      <c r="N62" s="75">
        <v>10142.469999999999</v>
      </c>
      <c r="O62" s="75">
        <v>338082.25</v>
      </c>
      <c r="P62" s="204"/>
      <c r="Q62" s="75">
        <v>10142.469999999999</v>
      </c>
      <c r="R62" s="75"/>
      <c r="S62" s="75"/>
      <c r="T62" s="340" t="s">
        <v>1105</v>
      </c>
      <c r="U62" s="21"/>
      <c r="V62" s="207" t="s">
        <v>1114</v>
      </c>
    </row>
    <row r="63" spans="1:22" ht="17.149999999999999" customHeight="1">
      <c r="A63" s="104"/>
      <c r="B63" s="966"/>
      <c r="C63" s="84"/>
      <c r="D63" s="73"/>
      <c r="E63" s="73"/>
      <c r="F63" s="963"/>
      <c r="G63" s="886"/>
      <c r="H63" s="711"/>
      <c r="I63" s="869"/>
      <c r="J63" s="198"/>
      <c r="K63" s="75"/>
      <c r="L63" s="75"/>
      <c r="M63" s="75"/>
      <c r="N63" s="75"/>
      <c r="O63" s="75"/>
      <c r="P63" s="204"/>
      <c r="Q63" s="75"/>
      <c r="R63" s="75"/>
      <c r="S63" s="75"/>
      <c r="T63" s="340"/>
      <c r="U63" s="21"/>
      <c r="V63" s="207"/>
    </row>
    <row r="64" spans="1:22" ht="17.149999999999999" customHeight="1">
      <c r="A64" s="104"/>
      <c r="B64" s="966"/>
      <c r="C64" s="84"/>
      <c r="D64" s="73"/>
      <c r="E64" s="73"/>
      <c r="F64" s="963"/>
      <c r="G64" s="886"/>
      <c r="H64" s="711"/>
      <c r="I64" s="869"/>
      <c r="J64" s="198"/>
      <c r="K64" s="75"/>
      <c r="L64" s="75"/>
      <c r="M64" s="75"/>
      <c r="N64" s="75"/>
      <c r="O64" s="75"/>
      <c r="P64" s="204"/>
      <c r="Q64" s="75"/>
      <c r="R64" s="75"/>
      <c r="S64" s="75"/>
      <c r="T64" s="340"/>
      <c r="U64" s="21"/>
      <c r="V64" s="207"/>
    </row>
    <row r="65" spans="1:21" ht="17.149999999999999" customHeight="1">
      <c r="A65" s="72"/>
      <c r="B65" s="877"/>
      <c r="C65" s="73"/>
      <c r="D65" s="73"/>
      <c r="E65" s="73"/>
      <c r="F65" s="74"/>
      <c r="G65" s="887"/>
      <c r="H65" s="77"/>
      <c r="I65" s="77"/>
      <c r="J65" s="198"/>
      <c r="K65" s="75"/>
      <c r="L65" s="75"/>
      <c r="M65" s="75"/>
      <c r="N65" s="75"/>
      <c r="O65" s="75"/>
      <c r="P65" s="204"/>
      <c r="Q65" s="75"/>
      <c r="R65" s="75"/>
      <c r="S65" s="75"/>
      <c r="T65" s="76"/>
      <c r="U65" s="21"/>
    </row>
    <row r="66" spans="1:21" s="161" customFormat="1" ht="17.149999999999999" customHeight="1">
      <c r="A66" s="1141" t="s">
        <v>371</v>
      </c>
      <c r="B66" s="1142"/>
      <c r="C66" s="1142"/>
      <c r="D66" s="133"/>
      <c r="E66" s="133"/>
      <c r="F66" s="135"/>
      <c r="G66" s="888"/>
      <c r="H66" s="134"/>
      <c r="I66" s="134"/>
      <c r="J66" s="203"/>
      <c r="K66" s="136">
        <f>SUM(K8:K65)</f>
        <v>30425523.5</v>
      </c>
      <c r="L66" s="136">
        <f>SUM(L8:L65)</f>
        <v>7152605.9799999977</v>
      </c>
      <c r="M66" s="136">
        <f>SUM(M8:M65)</f>
        <v>30425523.5</v>
      </c>
      <c r="N66" s="136">
        <f>SUM(N8:N65)</f>
        <v>7152605.9799999977</v>
      </c>
      <c r="O66" s="136">
        <f>SUM(O8:O65)</f>
        <v>30425523.5</v>
      </c>
      <c r="P66" s="136"/>
      <c r="Q66" s="136">
        <f>SUM(Q8:Q65)</f>
        <v>7152605.9799999977</v>
      </c>
      <c r="R66" s="136">
        <f>SUM(R8:R65)</f>
        <v>0</v>
      </c>
      <c r="S66" s="136">
        <f>IF(N66=0,"",(Q66-N66)/N66*100)</f>
        <v>0</v>
      </c>
      <c r="T66" s="146"/>
      <c r="U66" s="159"/>
    </row>
    <row r="67" spans="1:21" ht="17.149999999999999" customHeight="1">
      <c r="A67" s="1217" t="s">
        <v>643</v>
      </c>
      <c r="B67" s="1218"/>
      <c r="C67" s="1218"/>
      <c r="D67" s="73"/>
      <c r="E67" s="73"/>
      <c r="F67" s="74"/>
      <c r="G67" s="887"/>
      <c r="H67" s="77"/>
      <c r="I67" s="77"/>
      <c r="J67" s="198"/>
      <c r="K67" s="75"/>
      <c r="L67" s="75"/>
      <c r="M67" s="75"/>
      <c r="N67" s="136"/>
      <c r="O67" s="136"/>
      <c r="P67" s="138"/>
      <c r="Q67" s="136"/>
      <c r="R67" s="136">
        <f>Q67-N67</f>
        <v>0</v>
      </c>
      <c r="S67" s="75" t="str">
        <f>IF(N67=0,"",(Q67-N67)/N67*100)</f>
        <v/>
      </c>
      <c r="T67" s="76"/>
      <c r="U67" s="21"/>
    </row>
    <row r="68" spans="1:21" ht="17.149999999999999" customHeight="1">
      <c r="A68" s="1120" t="s">
        <v>413</v>
      </c>
      <c r="B68" s="1121"/>
      <c r="C68" s="1121"/>
      <c r="D68" s="190"/>
      <c r="E68" s="190"/>
      <c r="F68" s="79"/>
      <c r="G68" s="889"/>
      <c r="H68" s="78"/>
      <c r="I68" s="78"/>
      <c r="J68" s="79"/>
      <c r="K68" s="80">
        <f>K66-K67</f>
        <v>30425523.5</v>
      </c>
      <c r="L68" s="80">
        <f>L66-L67</f>
        <v>7152605.9799999977</v>
      </c>
      <c r="M68" s="80">
        <f>M66-M67</f>
        <v>30425523.5</v>
      </c>
      <c r="N68" s="80">
        <f>N66-N67</f>
        <v>7152605.9799999977</v>
      </c>
      <c r="O68" s="80">
        <f>O66-O67</f>
        <v>30425523.5</v>
      </c>
      <c r="P68" s="80"/>
      <c r="Q68" s="80">
        <f>Q66-Q67</f>
        <v>7152605.9799999977</v>
      </c>
      <c r="R68" s="143">
        <f>R66</f>
        <v>0</v>
      </c>
      <c r="S68" s="80">
        <f>IF(N68=0,"",(Q68-N68)/N68*100)</f>
        <v>0</v>
      </c>
      <c r="T68" s="81"/>
      <c r="U68" s="21"/>
    </row>
    <row r="69" spans="1:21" ht="15.75" customHeight="1">
      <c r="A69" s="24" t="str">
        <f>封面!D11&amp;封面!F11</f>
        <v>资产清查单位填报人：赵翠</v>
      </c>
    </row>
    <row r="70" spans="1:21" ht="15.75" customHeight="1">
      <c r="A70" s="24" t="str">
        <f>CONCATENATE(封面!D13,封面!F13,封面!G13,封面!H13,封面!I13,封面!J13,封面!K13)</f>
        <v>填表日期：2025年9月23日</v>
      </c>
    </row>
  </sheetData>
  <sheetProtection formatCells="0" formatColumns="0" formatRows="0" insertColumns="0" insertRows="0" deleteColumns="0" deleteRows="0" sort="0" autoFilter="0" pivotTables="0"/>
  <autoFilter ref="A7:V62"/>
  <mergeCells count="22">
    <mergeCell ref="A2:T2"/>
    <mergeCell ref="A3:T3"/>
    <mergeCell ref="K6:L6"/>
    <mergeCell ref="M6:N6"/>
    <mergeCell ref="O6:Q6"/>
    <mergeCell ref="E6:E7"/>
    <mergeCell ref="F6:F7"/>
    <mergeCell ref="G6:G7"/>
    <mergeCell ref="H6:H7"/>
    <mergeCell ref="U6:U7"/>
    <mergeCell ref="A67:C67"/>
    <mergeCell ref="A68:C68"/>
    <mergeCell ref="A6:A7"/>
    <mergeCell ref="B6:B7"/>
    <mergeCell ref="C6:C7"/>
    <mergeCell ref="D6:D7"/>
    <mergeCell ref="A66:C66"/>
    <mergeCell ref="I6:I7"/>
    <mergeCell ref="J6:J7"/>
    <mergeCell ref="R6:R7"/>
    <mergeCell ref="S6:S7"/>
    <mergeCell ref="T6:T7"/>
  </mergeCells>
  <phoneticPr fontId="14" type="noConversion"/>
  <hyperlinks>
    <hyperlink ref="A1" location="索引目录!E42" display="返回索引页"/>
    <hyperlink ref="B1" location="'4-6固定资产汇总'!B14" display="返回"/>
  </hyperlinks>
  <printOptions horizontalCentered="1"/>
  <pageMargins left="0.9055118110236221" right="0.35433070866141736" top="0.9055118110236221" bottom="0.82677165354330717" header="1.2204724409448819" footer="0.51181102362204722"/>
  <pageSetup paperSize="9" scale="70"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pageSetUpPr fitToPage="1"/>
  </sheetPr>
  <dimension ref="A1:S36"/>
  <sheetViews>
    <sheetView topLeftCell="B1" workbookViewId="0">
      <selection activeCell="B1" sqref="B1"/>
    </sheetView>
  </sheetViews>
  <sheetFormatPr defaultColWidth="9" defaultRowHeight="15.75" customHeight="1" outlineLevelCol="1"/>
  <cols>
    <col min="1" max="1" width="4.33203125" style="902" customWidth="1"/>
    <col min="2" max="2" width="6.4140625" style="3" customWidth="1"/>
    <col min="3" max="3" width="7.6640625" style="682" customWidth="1"/>
    <col min="4" max="4" width="19.75" style="3" customWidth="1"/>
    <col min="5" max="5" width="7.83203125" style="3" bestFit="1" customWidth="1" outlineLevel="1"/>
    <col min="6" max="6" width="7.83203125" style="3" bestFit="1" customWidth="1"/>
    <col min="7" max="7" width="4.08203125" style="3" customWidth="1"/>
    <col min="8" max="8" width="4.83203125" style="902" customWidth="1"/>
    <col min="9" max="9" width="10.83203125" style="3" customWidth="1"/>
    <col min="10" max="10" width="7.83203125" style="3" hidden="1" customWidth="1"/>
    <col min="11" max="11" width="11.25" style="3" bestFit="1" customWidth="1" outlineLevel="1"/>
    <col min="12" max="12" width="8.6640625" style="3" bestFit="1" customWidth="1" outlineLevel="1"/>
    <col min="13" max="13" width="9.5" style="3" bestFit="1" customWidth="1"/>
    <col min="14" max="14" width="9.08203125" style="3" customWidth="1"/>
    <col min="15" max="15" width="9.5" style="3" bestFit="1" customWidth="1"/>
    <col min="16" max="16" width="8.6640625" style="3" bestFit="1" customWidth="1"/>
    <col min="17" max="17" width="6.75" style="3" customWidth="1"/>
    <col min="18" max="18" width="9.9140625" style="3" customWidth="1"/>
    <col min="19" max="19" width="10.25" style="3" customWidth="1"/>
    <col min="20" max="16384" width="9" style="3"/>
  </cols>
  <sheetData>
    <row r="1" spans="1:19" ht="13">
      <c r="A1" s="912" t="s">
        <v>0</v>
      </c>
      <c r="B1" s="678" t="s">
        <v>303</v>
      </c>
      <c r="C1" s="680"/>
      <c r="D1" s="6"/>
      <c r="E1" s="6"/>
      <c r="F1" s="6"/>
      <c r="G1" s="6"/>
      <c r="H1" s="910"/>
      <c r="I1" s="6"/>
      <c r="J1" s="6"/>
      <c r="K1" s="6"/>
      <c r="L1" s="6"/>
      <c r="M1" s="6"/>
      <c r="N1" s="6"/>
      <c r="O1" s="6"/>
      <c r="P1" s="6"/>
      <c r="Q1" s="6"/>
      <c r="R1" s="6"/>
      <c r="S1" s="6"/>
    </row>
    <row r="2" spans="1:19" s="1" customFormat="1" ht="26.15" customHeight="1">
      <c r="A2" s="1106" t="s">
        <v>816</v>
      </c>
      <c r="B2" s="1106"/>
      <c r="C2" s="1106"/>
      <c r="D2" s="1106"/>
      <c r="E2" s="1106"/>
      <c r="F2" s="1106"/>
      <c r="G2" s="1106"/>
      <c r="H2" s="1106"/>
      <c r="I2" s="1106"/>
      <c r="J2" s="1106"/>
      <c r="K2" s="1106"/>
      <c r="L2" s="1106"/>
      <c r="M2" s="1106"/>
      <c r="N2" s="1106"/>
      <c r="O2" s="1106"/>
      <c r="P2" s="1106"/>
      <c r="Q2" s="1106"/>
      <c r="R2" s="1106"/>
      <c r="S2" s="1106"/>
    </row>
    <row r="3" spans="1:19" ht="14.15" customHeight="1">
      <c r="A3" s="1108" t="str">
        <f>CONCATENATE(封面!D9,封面!F9,封面!G9,封面!H9,封面!I9,封面!J9,封面!K9)</f>
        <v>清查基准日：2025年8月31日</v>
      </c>
      <c r="B3" s="1108"/>
      <c r="C3" s="1108"/>
      <c r="D3" s="1108"/>
      <c r="E3" s="1108"/>
      <c r="F3" s="1108"/>
      <c r="G3" s="1108"/>
      <c r="H3" s="1108"/>
      <c r="I3" s="1108"/>
      <c r="J3" s="1108"/>
      <c r="K3" s="1108"/>
      <c r="L3" s="1108"/>
      <c r="M3" s="1108"/>
      <c r="N3" s="1108"/>
      <c r="O3" s="1108"/>
      <c r="P3" s="1108"/>
      <c r="Q3" s="1108"/>
      <c r="R3" s="1108"/>
      <c r="S3" s="1108"/>
    </row>
    <row r="4" spans="1:19" ht="14.15" customHeight="1">
      <c r="A4" s="294"/>
      <c r="B4" s="11"/>
      <c r="C4" s="681"/>
      <c r="D4" s="663"/>
      <c r="E4" s="663"/>
      <c r="F4" s="663"/>
      <c r="G4" s="663"/>
      <c r="H4" s="294"/>
      <c r="I4" s="664"/>
      <c r="J4" s="664"/>
      <c r="K4" s="664"/>
      <c r="L4" s="664"/>
      <c r="M4" s="664"/>
      <c r="N4" s="664"/>
      <c r="O4" s="664"/>
      <c r="P4" s="664"/>
      <c r="Q4" s="664"/>
      <c r="R4" s="664"/>
      <c r="S4" s="10" t="s">
        <v>644</v>
      </c>
    </row>
    <row r="5" spans="1:19" ht="15.75" customHeight="1">
      <c r="A5" s="902" t="str">
        <f>封面!D7&amp;封面!E7</f>
        <v>资产清查单位：和县飞雁城乡客运有限公司</v>
      </c>
      <c r="S5" s="12" t="s">
        <v>203</v>
      </c>
    </row>
    <row r="6" spans="1:19" s="2" customFormat="1" ht="13" customHeight="1">
      <c r="A6" s="1276" t="s">
        <v>205</v>
      </c>
      <c r="B6" s="1278" t="s">
        <v>645</v>
      </c>
      <c r="C6" s="1280" t="s">
        <v>635</v>
      </c>
      <c r="D6" s="1278" t="s">
        <v>636</v>
      </c>
      <c r="E6" s="1278" t="s">
        <v>943</v>
      </c>
      <c r="F6" s="1278" t="s">
        <v>637</v>
      </c>
      <c r="G6" s="1278" t="s">
        <v>459</v>
      </c>
      <c r="H6" s="1282" t="s">
        <v>461</v>
      </c>
      <c r="I6" s="1159" t="s">
        <v>1104</v>
      </c>
      <c r="J6" s="1278" t="s">
        <v>502</v>
      </c>
      <c r="K6" s="1285" t="s">
        <v>274</v>
      </c>
      <c r="L6" s="1286"/>
      <c r="M6" s="1287" t="s">
        <v>945</v>
      </c>
      <c r="N6" s="1288"/>
      <c r="O6" s="1285" t="s">
        <v>811</v>
      </c>
      <c r="P6" s="1289"/>
      <c r="Q6" s="670" t="s">
        <v>277</v>
      </c>
      <c r="R6" s="1272" t="s">
        <v>208</v>
      </c>
      <c r="S6" s="1273"/>
    </row>
    <row r="7" spans="1:19" s="2" customFormat="1" ht="13" customHeight="1">
      <c r="A7" s="1277"/>
      <c r="B7" s="1279"/>
      <c r="C7" s="1281"/>
      <c r="D7" s="1279"/>
      <c r="E7" s="1279"/>
      <c r="F7" s="1279"/>
      <c r="G7" s="1279"/>
      <c r="H7" s="1283"/>
      <c r="I7" s="1284"/>
      <c r="J7" s="1279"/>
      <c r="K7" s="665" t="s">
        <v>556</v>
      </c>
      <c r="L7" s="665" t="s">
        <v>557</v>
      </c>
      <c r="M7" s="665" t="s">
        <v>556</v>
      </c>
      <c r="N7" s="665" t="s">
        <v>557</v>
      </c>
      <c r="O7" s="665" t="s">
        <v>556</v>
      </c>
      <c r="P7" s="781" t="s">
        <v>557</v>
      </c>
      <c r="Q7" s="671"/>
      <c r="R7" s="1274"/>
      <c r="S7" s="1275"/>
    </row>
    <row r="8" spans="1:19" s="2" customFormat="1" ht="15.5" customHeight="1">
      <c r="A8" s="104">
        <v>1</v>
      </c>
      <c r="B8" s="701"/>
      <c r="C8" s="683" t="s">
        <v>1098</v>
      </c>
      <c r="D8" s="861" t="s">
        <v>1087</v>
      </c>
      <c r="E8" s="183"/>
      <c r="F8" s="701"/>
      <c r="G8" s="186" t="s">
        <v>1119</v>
      </c>
      <c r="H8" s="911">
        <v>1</v>
      </c>
      <c r="I8" s="865">
        <v>45536</v>
      </c>
      <c r="J8" s="710"/>
      <c r="K8" s="191">
        <v>3300</v>
      </c>
      <c r="L8" s="191">
        <v>2321.88</v>
      </c>
      <c r="M8" s="191">
        <v>3300</v>
      </c>
      <c r="N8" s="191">
        <v>2321.88</v>
      </c>
      <c r="O8" s="191">
        <v>3300</v>
      </c>
      <c r="P8" s="191">
        <v>2321.88</v>
      </c>
      <c r="Q8" s="200"/>
      <c r="R8" s="863" t="s">
        <v>1115</v>
      </c>
      <c r="S8" s="677"/>
    </row>
    <row r="9" spans="1:19" s="2" customFormat="1" ht="15.5" customHeight="1">
      <c r="A9" s="104">
        <v>2</v>
      </c>
      <c r="B9" s="701"/>
      <c r="C9" s="683" t="s">
        <v>1098</v>
      </c>
      <c r="D9" s="862" t="s">
        <v>1088</v>
      </c>
      <c r="E9" s="183"/>
      <c r="F9" s="699"/>
      <c r="G9" s="186" t="s">
        <v>1119</v>
      </c>
      <c r="H9" s="911">
        <v>1</v>
      </c>
      <c r="I9" s="865">
        <v>45877</v>
      </c>
      <c r="J9" s="710"/>
      <c r="K9" s="191">
        <v>3300</v>
      </c>
      <c r="L9" s="191">
        <v>3300</v>
      </c>
      <c r="M9" s="193">
        <v>3300</v>
      </c>
      <c r="N9" s="191">
        <v>3300</v>
      </c>
      <c r="O9" s="191">
        <v>3300</v>
      </c>
      <c r="P9" s="191">
        <v>3300</v>
      </c>
      <c r="Q9" s="200"/>
      <c r="R9" s="863" t="s">
        <v>1115</v>
      </c>
      <c r="S9" s="677"/>
    </row>
    <row r="10" spans="1:19" s="2" customFormat="1" ht="15.5" customHeight="1">
      <c r="A10" s="104">
        <v>3</v>
      </c>
      <c r="B10" s="701"/>
      <c r="C10" s="683" t="s">
        <v>1099</v>
      </c>
      <c r="D10" s="862" t="s">
        <v>1089</v>
      </c>
      <c r="E10" s="183"/>
      <c r="F10" s="699"/>
      <c r="G10" s="186" t="s">
        <v>1119</v>
      </c>
      <c r="H10" s="911">
        <v>1</v>
      </c>
      <c r="I10" s="865">
        <v>43586</v>
      </c>
      <c r="J10" s="710"/>
      <c r="K10" s="191">
        <v>5000</v>
      </c>
      <c r="L10" s="191">
        <v>150</v>
      </c>
      <c r="M10" s="195">
        <v>5000</v>
      </c>
      <c r="N10" s="191">
        <v>150</v>
      </c>
      <c r="O10" s="191">
        <v>5000</v>
      </c>
      <c r="P10" s="191">
        <v>150</v>
      </c>
      <c r="Q10" s="200"/>
      <c r="R10" s="863" t="s">
        <v>1115</v>
      </c>
      <c r="S10" s="677"/>
    </row>
    <row r="11" spans="1:19" s="2" customFormat="1" ht="15.5" customHeight="1">
      <c r="A11" s="104">
        <v>4</v>
      </c>
      <c r="B11" s="701"/>
      <c r="C11" s="205" t="s">
        <v>1098</v>
      </c>
      <c r="D11" s="862" t="s">
        <v>1090</v>
      </c>
      <c r="E11" s="183"/>
      <c r="F11" s="699"/>
      <c r="G11" s="186" t="s">
        <v>1119</v>
      </c>
      <c r="H11" s="911">
        <v>1</v>
      </c>
      <c r="I11" s="865">
        <v>43739</v>
      </c>
      <c r="J11" s="710"/>
      <c r="K11" s="191">
        <v>4000</v>
      </c>
      <c r="L11" s="858">
        <v>120</v>
      </c>
      <c r="M11" s="195">
        <v>4000</v>
      </c>
      <c r="N11" s="191">
        <v>120</v>
      </c>
      <c r="O11" s="191">
        <v>4000</v>
      </c>
      <c r="P11" s="191">
        <v>120</v>
      </c>
      <c r="Q11" s="200"/>
      <c r="R11" s="863" t="s">
        <v>1115</v>
      </c>
      <c r="S11" s="677"/>
    </row>
    <row r="12" spans="1:19" s="2" customFormat="1" ht="15.5" customHeight="1">
      <c r="A12" s="104">
        <v>5</v>
      </c>
      <c r="B12" s="701"/>
      <c r="C12" s="205" t="s">
        <v>1099</v>
      </c>
      <c r="D12" s="862" t="s">
        <v>1091</v>
      </c>
      <c r="E12" s="183"/>
      <c r="F12" s="699"/>
      <c r="G12" s="186" t="s">
        <v>1119</v>
      </c>
      <c r="H12" s="911">
        <v>1</v>
      </c>
      <c r="I12" s="865">
        <v>44044</v>
      </c>
      <c r="J12" s="710"/>
      <c r="K12" s="191">
        <v>2400</v>
      </c>
      <c r="L12" s="859">
        <v>72</v>
      </c>
      <c r="M12" s="195">
        <v>2400</v>
      </c>
      <c r="N12" s="191">
        <v>72</v>
      </c>
      <c r="O12" s="191">
        <v>2400</v>
      </c>
      <c r="P12" s="191">
        <v>72</v>
      </c>
      <c r="Q12" s="200"/>
      <c r="R12" s="863" t="s">
        <v>1115</v>
      </c>
      <c r="S12" s="677"/>
    </row>
    <row r="13" spans="1:19" s="2" customFormat="1" ht="15.5" customHeight="1">
      <c r="A13" s="104">
        <v>6</v>
      </c>
      <c r="B13" s="701"/>
      <c r="C13" s="205" t="s">
        <v>1099</v>
      </c>
      <c r="D13" s="862" t="s">
        <v>1092</v>
      </c>
      <c r="E13" s="183"/>
      <c r="F13" s="699"/>
      <c r="G13" s="186" t="s">
        <v>1119</v>
      </c>
      <c r="H13" s="911">
        <v>3</v>
      </c>
      <c r="I13" s="865">
        <v>44075</v>
      </c>
      <c r="J13" s="710"/>
      <c r="K13" s="191">
        <v>6600</v>
      </c>
      <c r="L13" s="859">
        <v>198</v>
      </c>
      <c r="M13" s="195">
        <v>6600</v>
      </c>
      <c r="N13" s="191">
        <v>198</v>
      </c>
      <c r="O13" s="191">
        <v>6600</v>
      </c>
      <c r="P13" s="191">
        <v>198</v>
      </c>
      <c r="Q13" s="200"/>
      <c r="R13" s="863" t="s">
        <v>1115</v>
      </c>
      <c r="S13" s="677"/>
    </row>
    <row r="14" spans="1:19" s="2" customFormat="1" ht="15.5" customHeight="1">
      <c r="A14" s="104">
        <v>7</v>
      </c>
      <c r="B14" s="701"/>
      <c r="C14" s="683" t="s">
        <v>1099</v>
      </c>
      <c r="D14" s="862" t="s">
        <v>1093</v>
      </c>
      <c r="E14" s="183"/>
      <c r="F14" s="699"/>
      <c r="G14" s="186" t="s">
        <v>1119</v>
      </c>
      <c r="H14" s="911">
        <v>1</v>
      </c>
      <c r="I14" s="865">
        <v>44165</v>
      </c>
      <c r="J14" s="710"/>
      <c r="K14" s="191">
        <v>2200</v>
      </c>
      <c r="L14" s="860">
        <v>66</v>
      </c>
      <c r="M14" s="195">
        <v>2200</v>
      </c>
      <c r="N14" s="196">
        <v>66</v>
      </c>
      <c r="O14" s="195">
        <v>2200</v>
      </c>
      <c r="P14" s="191">
        <v>66</v>
      </c>
      <c r="Q14" s="200"/>
      <c r="R14" s="863" t="s">
        <v>1115</v>
      </c>
      <c r="S14" s="677"/>
    </row>
    <row r="15" spans="1:19" s="2" customFormat="1" ht="15.5" customHeight="1">
      <c r="A15" s="104">
        <v>8</v>
      </c>
      <c r="B15" s="679"/>
      <c r="C15" s="683" t="s">
        <v>1099</v>
      </c>
      <c r="D15" s="862" t="s">
        <v>1094</v>
      </c>
      <c r="E15" s="183"/>
      <c r="F15" s="666"/>
      <c r="G15" s="186" t="s">
        <v>1119</v>
      </c>
      <c r="H15" s="911">
        <v>1</v>
      </c>
      <c r="I15" s="865">
        <v>44378</v>
      </c>
      <c r="J15" s="710"/>
      <c r="K15" s="191">
        <v>2400</v>
      </c>
      <c r="L15" s="191">
        <v>72</v>
      </c>
      <c r="M15" s="195">
        <v>2400</v>
      </c>
      <c r="N15" s="196">
        <v>72</v>
      </c>
      <c r="O15" s="195">
        <v>2400</v>
      </c>
      <c r="P15" s="191">
        <v>72</v>
      </c>
      <c r="Q15" s="200"/>
      <c r="R15" s="863" t="s">
        <v>1115</v>
      </c>
      <c r="S15" s="677"/>
    </row>
    <row r="16" spans="1:19" s="2" customFormat="1" ht="15.5" customHeight="1">
      <c r="A16" s="104">
        <v>9</v>
      </c>
      <c r="B16" s="679"/>
      <c r="C16" s="683" t="s">
        <v>1099</v>
      </c>
      <c r="D16" s="862" t="s">
        <v>1094</v>
      </c>
      <c r="E16" s="183"/>
      <c r="F16" s="669"/>
      <c r="G16" s="186" t="s">
        <v>1119</v>
      </c>
      <c r="H16" s="911">
        <v>1</v>
      </c>
      <c r="I16" s="865">
        <v>44378</v>
      </c>
      <c r="J16" s="710"/>
      <c r="K16" s="191">
        <v>2400</v>
      </c>
      <c r="L16" s="191">
        <v>72</v>
      </c>
      <c r="M16" s="195">
        <v>2400</v>
      </c>
      <c r="N16" s="196">
        <v>72</v>
      </c>
      <c r="O16" s="195">
        <v>2400</v>
      </c>
      <c r="P16" s="191">
        <v>72</v>
      </c>
      <c r="Q16" s="200"/>
      <c r="R16" s="863" t="s">
        <v>1115</v>
      </c>
      <c r="S16" s="677"/>
    </row>
    <row r="17" spans="1:19" s="2" customFormat="1" ht="15.5" customHeight="1">
      <c r="A17" s="104">
        <v>10</v>
      </c>
      <c r="B17" s="679"/>
      <c r="C17" s="683" t="s">
        <v>1099</v>
      </c>
      <c r="D17" s="862" t="s">
        <v>1095</v>
      </c>
      <c r="E17" s="183"/>
      <c r="F17" s="666"/>
      <c r="G17" s="186" t="s">
        <v>1119</v>
      </c>
      <c r="H17" s="911">
        <v>1</v>
      </c>
      <c r="I17" s="865" t="s">
        <v>1102</v>
      </c>
      <c r="J17" s="710"/>
      <c r="K17" s="191">
        <v>2400</v>
      </c>
      <c r="L17" s="191">
        <v>72</v>
      </c>
      <c r="M17" s="195">
        <v>2400</v>
      </c>
      <c r="N17" s="196">
        <v>72</v>
      </c>
      <c r="O17" s="195">
        <v>2400</v>
      </c>
      <c r="P17" s="191">
        <v>72</v>
      </c>
      <c r="Q17" s="200"/>
      <c r="R17" s="863" t="s">
        <v>1115</v>
      </c>
      <c r="S17" s="677"/>
    </row>
    <row r="18" spans="1:19" s="2" customFormat="1" ht="15.5" customHeight="1">
      <c r="A18" s="104">
        <v>11</v>
      </c>
      <c r="B18" s="679"/>
      <c r="C18" s="683" t="s">
        <v>1099</v>
      </c>
      <c r="D18" s="862" t="s">
        <v>1096</v>
      </c>
      <c r="E18" s="183"/>
      <c r="F18" s="669"/>
      <c r="G18" s="186" t="s">
        <v>1119</v>
      </c>
      <c r="H18" s="911">
        <v>1</v>
      </c>
      <c r="I18" s="865" t="s">
        <v>1103</v>
      </c>
      <c r="J18" s="710"/>
      <c r="K18" s="191">
        <v>2500</v>
      </c>
      <c r="L18" s="191">
        <v>1961.12</v>
      </c>
      <c r="M18" s="195">
        <v>2500</v>
      </c>
      <c r="N18" s="196">
        <v>1961.12</v>
      </c>
      <c r="O18" s="195">
        <v>2500</v>
      </c>
      <c r="P18" s="191">
        <v>1961.12</v>
      </c>
      <c r="Q18" s="200"/>
      <c r="R18" s="863" t="s">
        <v>1115</v>
      </c>
      <c r="S18" s="677"/>
    </row>
    <row r="19" spans="1:19" s="2" customFormat="1" ht="15.5" customHeight="1">
      <c r="A19" s="104">
        <v>12</v>
      </c>
      <c r="B19" s="679"/>
      <c r="C19" s="683" t="s">
        <v>1099</v>
      </c>
      <c r="D19" s="862" t="s">
        <v>1097</v>
      </c>
      <c r="E19" s="183"/>
      <c r="F19" s="666"/>
      <c r="G19" s="186" t="s">
        <v>1119</v>
      </c>
      <c r="H19" s="911">
        <v>1</v>
      </c>
      <c r="I19" s="865" t="s">
        <v>1103</v>
      </c>
      <c r="J19" s="667"/>
      <c r="K19" s="191">
        <v>5500</v>
      </c>
      <c r="L19" s="191">
        <v>4314.4799999999996</v>
      </c>
      <c r="M19" s="195">
        <v>5500</v>
      </c>
      <c r="N19" s="196">
        <v>4314.4799999999996</v>
      </c>
      <c r="O19" s="195">
        <v>5500</v>
      </c>
      <c r="P19" s="191">
        <v>4314.4799999999996</v>
      </c>
      <c r="Q19" s="200"/>
      <c r="R19" s="863" t="s">
        <v>1115</v>
      </c>
      <c r="S19" s="677"/>
    </row>
    <row r="20" spans="1:19" s="2" customFormat="1" ht="15.5" customHeight="1">
      <c r="A20" s="104">
        <v>13</v>
      </c>
      <c r="B20" s="679"/>
      <c r="C20" s="683" t="s">
        <v>1100</v>
      </c>
      <c r="D20" s="862" t="s">
        <v>1101</v>
      </c>
      <c r="E20" s="183"/>
      <c r="F20" s="666"/>
      <c r="G20" s="186" t="s">
        <v>1119</v>
      </c>
      <c r="H20" s="911">
        <v>1</v>
      </c>
      <c r="I20" s="865">
        <v>45383</v>
      </c>
      <c r="J20" s="667"/>
      <c r="K20" s="191">
        <v>25600</v>
      </c>
      <c r="L20" s="191">
        <v>18978.09</v>
      </c>
      <c r="M20" s="195">
        <v>25600</v>
      </c>
      <c r="N20" s="196">
        <v>18978.09</v>
      </c>
      <c r="O20" s="195">
        <v>25600</v>
      </c>
      <c r="P20" s="870">
        <v>18978.09</v>
      </c>
      <c r="Q20" s="200"/>
      <c r="R20" s="863" t="s">
        <v>1115</v>
      </c>
      <c r="S20" s="677"/>
    </row>
    <row r="21" spans="1:19" s="2" customFormat="1" ht="15.5" customHeight="1">
      <c r="A21" s="104">
        <v>14</v>
      </c>
      <c r="B21" s="679"/>
      <c r="C21" s="683" t="s">
        <v>1098</v>
      </c>
      <c r="D21" s="185" t="s">
        <v>1116</v>
      </c>
      <c r="E21" s="183"/>
      <c r="F21" s="666"/>
      <c r="G21" s="186" t="s">
        <v>1119</v>
      </c>
      <c r="H21" s="911">
        <v>1</v>
      </c>
      <c r="I21" s="865">
        <v>44926</v>
      </c>
      <c r="J21" s="667"/>
      <c r="K21" s="191">
        <v>3150</v>
      </c>
      <c r="L21" s="191">
        <v>94.5</v>
      </c>
      <c r="M21" s="195">
        <v>3150</v>
      </c>
      <c r="N21" s="196">
        <v>94.5</v>
      </c>
      <c r="O21" s="195">
        <v>3150</v>
      </c>
      <c r="P21" s="870">
        <v>94.5</v>
      </c>
      <c r="Q21" s="200"/>
      <c r="R21" s="863" t="s">
        <v>1114</v>
      </c>
      <c r="S21" s="677" t="s">
        <v>1113</v>
      </c>
    </row>
    <row r="22" spans="1:19" s="2" customFormat="1" ht="15.5" customHeight="1">
      <c r="A22" s="104">
        <v>15</v>
      </c>
      <c r="B22" s="679"/>
      <c r="C22" s="683" t="s">
        <v>1098</v>
      </c>
      <c r="D22" s="185" t="s">
        <v>1117</v>
      </c>
      <c r="E22" s="183"/>
      <c r="F22" s="666"/>
      <c r="G22" s="186" t="s">
        <v>1119</v>
      </c>
      <c r="H22" s="911">
        <v>1</v>
      </c>
      <c r="I22" s="865">
        <v>44926</v>
      </c>
      <c r="J22" s="667"/>
      <c r="K22" s="191">
        <v>2554.4</v>
      </c>
      <c r="L22" s="191">
        <v>76.63</v>
      </c>
      <c r="M22" s="195">
        <v>2554.4</v>
      </c>
      <c r="N22" s="196">
        <v>76.63</v>
      </c>
      <c r="O22" s="195">
        <v>2554.4</v>
      </c>
      <c r="P22" s="870">
        <v>76.63</v>
      </c>
      <c r="Q22" s="200"/>
      <c r="R22" s="863" t="s">
        <v>1114</v>
      </c>
      <c r="S22" s="677" t="s">
        <v>1113</v>
      </c>
    </row>
    <row r="23" spans="1:19" s="2" customFormat="1" ht="15.5" customHeight="1">
      <c r="A23" s="104">
        <v>16</v>
      </c>
      <c r="B23" s="679"/>
      <c r="C23" s="683" t="s">
        <v>1098</v>
      </c>
      <c r="D23" s="185" t="s">
        <v>1118</v>
      </c>
      <c r="E23" s="183"/>
      <c r="F23" s="666"/>
      <c r="G23" s="186" t="s">
        <v>1119</v>
      </c>
      <c r="H23" s="911">
        <v>1</v>
      </c>
      <c r="I23" s="865">
        <v>44926</v>
      </c>
      <c r="J23" s="667"/>
      <c r="K23" s="191">
        <v>2600</v>
      </c>
      <c r="L23" s="191">
        <v>78</v>
      </c>
      <c r="M23" s="195">
        <v>2600</v>
      </c>
      <c r="N23" s="196">
        <v>78</v>
      </c>
      <c r="O23" s="195">
        <v>2600</v>
      </c>
      <c r="P23" s="870">
        <v>78</v>
      </c>
      <c r="Q23" s="200"/>
      <c r="R23" s="863" t="s">
        <v>1114</v>
      </c>
      <c r="S23" s="677" t="s">
        <v>1113</v>
      </c>
    </row>
    <row r="24" spans="1:19" s="2" customFormat="1" ht="15.5" customHeight="1">
      <c r="A24" s="104"/>
      <c r="B24" s="679"/>
      <c r="C24" s="683"/>
      <c r="D24" s="185"/>
      <c r="E24" s="183"/>
      <c r="F24" s="872"/>
      <c r="G24" s="186"/>
      <c r="H24" s="911"/>
      <c r="I24" s="865"/>
      <c r="J24" s="871"/>
      <c r="K24" s="191"/>
      <c r="L24" s="191"/>
      <c r="M24" s="195"/>
      <c r="N24" s="196"/>
      <c r="O24" s="195"/>
      <c r="P24" s="870"/>
      <c r="Q24" s="200"/>
      <c r="R24" s="863"/>
      <c r="S24" s="677"/>
    </row>
    <row r="25" spans="1:19" s="2" customFormat="1" ht="15.5" customHeight="1">
      <c r="A25" s="104"/>
      <c r="B25" s="679"/>
      <c r="C25" s="683"/>
      <c r="D25" s="185"/>
      <c r="E25" s="183"/>
      <c r="F25" s="872"/>
      <c r="G25" s="186"/>
      <c r="H25" s="911"/>
      <c r="I25" s="865"/>
      <c r="J25" s="871"/>
      <c r="K25" s="191"/>
      <c r="L25" s="191"/>
      <c r="M25" s="195"/>
      <c r="N25" s="196"/>
      <c r="O25" s="195"/>
      <c r="P25" s="870"/>
      <c r="Q25" s="200"/>
      <c r="R25" s="863"/>
      <c r="S25" s="677"/>
    </row>
    <row r="26" spans="1:19" s="2" customFormat="1" ht="15.5" customHeight="1">
      <c r="A26" s="104"/>
      <c r="B26" s="679"/>
      <c r="C26" s="683"/>
      <c r="D26" s="185"/>
      <c r="E26" s="183"/>
      <c r="F26" s="872"/>
      <c r="G26" s="186"/>
      <c r="H26" s="911"/>
      <c r="I26" s="865"/>
      <c r="J26" s="871"/>
      <c r="K26" s="191"/>
      <c r="L26" s="191"/>
      <c r="M26" s="195"/>
      <c r="N26" s="196"/>
      <c r="O26" s="195"/>
      <c r="P26" s="870"/>
      <c r="Q26" s="200"/>
      <c r="R26" s="863"/>
      <c r="S26" s="677"/>
    </row>
    <row r="27" spans="1:19" s="2" customFormat="1" ht="15.5" customHeight="1">
      <c r="A27" s="104"/>
      <c r="B27" s="679"/>
      <c r="C27" s="683"/>
      <c r="D27" s="185"/>
      <c r="E27" s="183"/>
      <c r="F27" s="872"/>
      <c r="G27" s="186"/>
      <c r="H27" s="911"/>
      <c r="I27" s="865"/>
      <c r="J27" s="871"/>
      <c r="K27" s="191"/>
      <c r="L27" s="191"/>
      <c r="M27" s="195"/>
      <c r="N27" s="196"/>
      <c r="O27" s="195"/>
      <c r="P27" s="870"/>
      <c r="Q27" s="200"/>
      <c r="R27" s="863"/>
      <c r="S27" s="677"/>
    </row>
    <row r="28" spans="1:19" s="2" customFormat="1" ht="15.5" customHeight="1">
      <c r="A28" s="104"/>
      <c r="B28" s="679"/>
      <c r="C28" s="683"/>
      <c r="D28" s="185"/>
      <c r="E28" s="183"/>
      <c r="F28" s="872"/>
      <c r="G28" s="186"/>
      <c r="H28" s="911"/>
      <c r="I28" s="865"/>
      <c r="J28" s="871"/>
      <c r="K28" s="191"/>
      <c r="L28" s="191"/>
      <c r="M28" s="195"/>
      <c r="N28" s="196"/>
      <c r="O28" s="195"/>
      <c r="P28" s="870"/>
      <c r="Q28" s="200"/>
      <c r="R28" s="863"/>
      <c r="S28" s="677"/>
    </row>
    <row r="29" spans="1:19" s="2" customFormat="1" ht="15.5" customHeight="1">
      <c r="A29" s="104"/>
      <c r="B29" s="679"/>
      <c r="C29" s="683"/>
      <c r="D29" s="185"/>
      <c r="E29" s="187"/>
      <c r="F29" s="188"/>
      <c r="G29" s="186"/>
      <c r="H29" s="911"/>
      <c r="I29" s="194"/>
      <c r="J29" s="667"/>
      <c r="K29" s="191"/>
      <c r="L29" s="191"/>
      <c r="M29" s="195"/>
      <c r="N29" s="196"/>
      <c r="O29" s="195"/>
      <c r="P29" s="197"/>
      <c r="Q29" s="200"/>
      <c r="R29" s="863"/>
      <c r="S29" s="677"/>
    </row>
    <row r="30" spans="1:19" s="2" customFormat="1" ht="15.5" customHeight="1">
      <c r="A30" s="104"/>
      <c r="B30" s="679"/>
      <c r="C30" s="205"/>
      <c r="D30" s="185"/>
      <c r="E30" s="183"/>
      <c r="F30" s="666"/>
      <c r="G30" s="186"/>
      <c r="H30" s="911"/>
      <c r="I30" s="194"/>
      <c r="J30" s="667"/>
      <c r="K30" s="191"/>
      <c r="L30" s="191"/>
      <c r="M30" s="195"/>
      <c r="N30" s="196"/>
      <c r="O30" s="195"/>
      <c r="P30" s="197"/>
      <c r="Q30" s="200"/>
      <c r="R30" s="676"/>
      <c r="S30" s="677"/>
    </row>
    <row r="31" spans="1:19" s="2" customFormat="1" ht="15.5" customHeight="1">
      <c r="A31" s="104"/>
      <c r="B31" s="679"/>
      <c r="C31" s="205"/>
      <c r="D31" s="185"/>
      <c r="E31" s="183"/>
      <c r="F31" s="666"/>
      <c r="G31" s="186"/>
      <c r="H31" s="911"/>
      <c r="I31" s="194"/>
      <c r="J31" s="667"/>
      <c r="K31" s="191"/>
      <c r="L31" s="191"/>
      <c r="M31" s="195"/>
      <c r="N31" s="196"/>
      <c r="O31" s="195"/>
      <c r="P31" s="197"/>
      <c r="Q31" s="200"/>
      <c r="R31" s="676"/>
      <c r="S31" s="677"/>
    </row>
    <row r="32" spans="1:19" s="694" customFormat="1" ht="15.5" customHeight="1">
      <c r="A32" s="1292" t="s">
        <v>371</v>
      </c>
      <c r="B32" s="1293"/>
      <c r="C32" s="686"/>
      <c r="D32" s="687"/>
      <c r="E32" s="183"/>
      <c r="F32" s="687"/>
      <c r="G32" s="688"/>
      <c r="H32" s="876"/>
      <c r="I32" s="689"/>
      <c r="J32" s="689"/>
      <c r="K32" s="690">
        <f t="shared" ref="K32:Q32" si="0">SUM(K8:K31)</f>
        <v>75904.399999999994</v>
      </c>
      <c r="L32" s="690">
        <f t="shared" si="0"/>
        <v>31946.7</v>
      </c>
      <c r="M32" s="690">
        <f t="shared" si="0"/>
        <v>75904.399999999994</v>
      </c>
      <c r="N32" s="690">
        <f t="shared" si="0"/>
        <v>31946.7</v>
      </c>
      <c r="O32" s="690">
        <f t="shared" si="0"/>
        <v>75904.399999999994</v>
      </c>
      <c r="P32" s="690">
        <f t="shared" si="0"/>
        <v>31946.7</v>
      </c>
      <c r="Q32" s="691">
        <f t="shared" si="0"/>
        <v>0</v>
      </c>
      <c r="R32" s="692"/>
      <c r="S32" s="693"/>
    </row>
    <row r="33" spans="1:19" ht="15.5" customHeight="1">
      <c r="A33" s="1290" t="s">
        <v>646</v>
      </c>
      <c r="B33" s="1291"/>
      <c r="C33" s="684"/>
      <c r="D33" s="73"/>
      <c r="E33" s="183"/>
      <c r="F33" s="73"/>
      <c r="G33" s="667"/>
      <c r="H33" s="878"/>
      <c r="I33" s="77"/>
      <c r="J33" s="77"/>
      <c r="K33" s="75"/>
      <c r="L33" s="75"/>
      <c r="M33" s="75"/>
      <c r="N33" s="136"/>
      <c r="O33" s="136"/>
      <c r="P33" s="138"/>
      <c r="Q33" s="201"/>
      <c r="R33" s="75"/>
      <c r="S33" s="76"/>
    </row>
    <row r="34" spans="1:19" ht="15.5" customHeight="1">
      <c r="A34" s="1270" t="s">
        <v>413</v>
      </c>
      <c r="B34" s="1271"/>
      <c r="C34" s="685"/>
      <c r="D34" s="190"/>
      <c r="E34" s="190"/>
      <c r="F34" s="190"/>
      <c r="G34" s="79"/>
      <c r="H34" s="881"/>
      <c r="I34" s="78"/>
      <c r="J34" s="78"/>
      <c r="K34" s="80">
        <f>SUM(K32:K33)</f>
        <v>75904.399999999994</v>
      </c>
      <c r="L34" s="80">
        <f>SUM(L32:L33)</f>
        <v>31946.7</v>
      </c>
      <c r="M34" s="80">
        <f>M32-M33</f>
        <v>75904.399999999994</v>
      </c>
      <c r="N34" s="80">
        <f>N32-N33</f>
        <v>31946.7</v>
      </c>
      <c r="O34" s="80">
        <f>O32-O33</f>
        <v>75904.399999999994</v>
      </c>
      <c r="P34" s="80">
        <f>P32-P33</f>
        <v>31946.7</v>
      </c>
      <c r="Q34" s="202">
        <f>Q32</f>
        <v>0</v>
      </c>
      <c r="R34" s="80"/>
      <c r="S34" s="81"/>
    </row>
    <row r="35" spans="1:19" ht="15.75" customHeight="1">
      <c r="A35" s="902" t="str">
        <f>封面!D11&amp;封面!F11</f>
        <v>资产清查单位填报人：赵翠</v>
      </c>
      <c r="O35" s="82"/>
    </row>
    <row r="36" spans="1:19" ht="15.75" customHeight="1">
      <c r="A36" s="902"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9">
    <mergeCell ref="O6:P6"/>
    <mergeCell ref="A33:B33"/>
    <mergeCell ref="A32:B32"/>
    <mergeCell ref="A34:B34"/>
    <mergeCell ref="A2:S2"/>
    <mergeCell ref="A3:S3"/>
    <mergeCell ref="R6:S7"/>
    <mergeCell ref="A6:A7"/>
    <mergeCell ref="B6:B7"/>
    <mergeCell ref="C6:C7"/>
    <mergeCell ref="D6:D7"/>
    <mergeCell ref="F6:F7"/>
    <mergeCell ref="G6:G7"/>
    <mergeCell ref="H6:H7"/>
    <mergeCell ref="I6:I7"/>
    <mergeCell ref="J6:J7"/>
    <mergeCell ref="E6:E7"/>
    <mergeCell ref="K6:L6"/>
    <mergeCell ref="M6:N6"/>
  </mergeCells>
  <phoneticPr fontId="14" type="noConversion"/>
  <hyperlinks>
    <hyperlink ref="A1" location="索引目录!E43" display="返回索引页"/>
    <hyperlink ref="B1" location="'4-6固定资产汇总'!B15" display="返回"/>
  </hyperlinks>
  <printOptions horizontalCentered="1"/>
  <pageMargins left="0.35433070866141736" right="0.35433070866141736" top="0.51181102362204722" bottom="0.51181102362204722" header="0.82677165354330717" footer="0.31496062992125984"/>
  <pageSetup paperSize="9" scale="83"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9"/>
  <sheetViews>
    <sheetView workbookViewId="0">
      <selection activeCell="I15" sqref="I15"/>
    </sheetView>
  </sheetViews>
  <sheetFormatPr defaultColWidth="9" defaultRowHeight="15.75" customHeight="1" outlineLevelCol="1"/>
  <cols>
    <col min="1" max="1" width="6.33203125" style="3" customWidth="1"/>
    <col min="2" max="2" width="19.75" style="3" customWidth="1"/>
    <col min="3" max="3" width="11" style="3" customWidth="1"/>
    <col min="4" max="4" width="14.83203125" style="3" customWidth="1"/>
    <col min="5" max="5" width="11" style="3" customWidth="1"/>
    <col min="6" max="6" width="5.33203125" style="3" customWidth="1"/>
    <col min="7" max="8" width="5.08203125" style="3" customWidth="1"/>
    <col min="9" max="9" width="8" style="3" customWidth="1"/>
    <col min="10" max="10" width="12.5" style="3" hidden="1" customWidth="1" outlineLevel="1"/>
    <col min="11" max="11" width="13" style="3" hidden="1" customWidth="1" outlineLevel="1"/>
    <col min="12" max="12" width="8.33203125" style="3" customWidth="1" collapsed="1"/>
    <col min="13" max="13" width="9" style="3" customWidth="1"/>
    <col min="14" max="14" width="9.08203125" style="3" customWidth="1"/>
    <col min="15" max="15" width="7.58203125" style="3" customWidth="1"/>
    <col min="16" max="16" width="8.75" style="3" customWidth="1"/>
    <col min="17" max="17" width="8.08203125" style="3" customWidth="1"/>
    <col min="18" max="18" width="9" style="3"/>
    <col min="19" max="19" width="13.08203125" style="3" hidden="1" customWidth="1" outlineLevel="1"/>
    <col min="20" max="20" width="9" style="3" collapsed="1"/>
    <col min="21" max="16384" width="9" style="3"/>
  </cols>
  <sheetData>
    <row r="1" spans="1:19" ht="13">
      <c r="A1" s="128" t="s">
        <v>0</v>
      </c>
      <c r="B1" s="5" t="s">
        <v>303</v>
      </c>
      <c r="C1" s="6"/>
      <c r="D1" s="6"/>
      <c r="E1" s="6"/>
      <c r="F1" s="6"/>
      <c r="G1" s="6"/>
      <c r="H1" s="6"/>
      <c r="I1" s="6"/>
      <c r="J1" s="6"/>
      <c r="K1" s="6"/>
      <c r="L1" s="6"/>
      <c r="M1" s="6"/>
      <c r="N1" s="6"/>
      <c r="O1" s="6"/>
      <c r="P1" s="6"/>
      <c r="Q1" s="6"/>
      <c r="R1" s="6"/>
    </row>
    <row r="2" spans="1:19" s="1" customFormat="1" ht="30" customHeight="1">
      <c r="A2" s="1106" t="s">
        <v>990</v>
      </c>
      <c r="B2" s="1107"/>
      <c r="C2" s="1107"/>
      <c r="D2" s="1107"/>
      <c r="E2" s="1107"/>
      <c r="F2" s="1107"/>
      <c r="G2" s="1107"/>
      <c r="H2" s="1107"/>
      <c r="I2" s="1107"/>
      <c r="J2" s="1107"/>
      <c r="K2" s="1107"/>
      <c r="L2" s="1107"/>
      <c r="M2" s="1107"/>
      <c r="N2" s="1107"/>
      <c r="O2" s="1107"/>
      <c r="P2" s="1107"/>
      <c r="Q2" s="1107"/>
      <c r="R2" s="1107"/>
    </row>
    <row r="3" spans="1:19"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1111"/>
      <c r="N3" s="1111"/>
      <c r="O3" s="1111"/>
      <c r="P3" s="1111"/>
      <c r="Q3" s="1111"/>
      <c r="R3" s="1111"/>
    </row>
    <row r="4" spans="1:19" ht="14.15" customHeight="1">
      <c r="A4" s="8"/>
      <c r="B4" s="8"/>
      <c r="C4" s="8"/>
      <c r="D4" s="8"/>
      <c r="E4" s="8"/>
      <c r="F4" s="8"/>
      <c r="G4" s="8"/>
      <c r="H4" s="8"/>
      <c r="I4" s="9"/>
      <c r="J4" s="9"/>
      <c r="K4" s="9"/>
      <c r="L4" s="9"/>
      <c r="M4" s="9"/>
      <c r="N4" s="9"/>
      <c r="O4" s="9"/>
      <c r="P4" s="9"/>
      <c r="R4" s="10" t="s">
        <v>647</v>
      </c>
    </row>
    <row r="5" spans="1:19" ht="15.75" customHeight="1">
      <c r="A5" s="11" t="str">
        <f>封面!D7&amp;封面!E7</f>
        <v>资产清查单位：和县飞雁城乡客运有限公司</v>
      </c>
      <c r="R5" s="12" t="s">
        <v>203</v>
      </c>
    </row>
    <row r="6" spans="1:19" s="6" customFormat="1" ht="15.75" customHeight="1">
      <c r="A6" s="1130" t="s">
        <v>205</v>
      </c>
      <c r="B6" s="1130" t="s">
        <v>591</v>
      </c>
      <c r="C6" s="1167" t="s">
        <v>592</v>
      </c>
      <c r="D6" s="1130" t="s">
        <v>593</v>
      </c>
      <c r="E6" s="1130" t="s">
        <v>594</v>
      </c>
      <c r="F6" s="1130" t="s">
        <v>595</v>
      </c>
      <c r="G6" s="1130" t="s">
        <v>597</v>
      </c>
      <c r="H6" s="1130" t="s">
        <v>598</v>
      </c>
      <c r="I6" s="1130" t="s">
        <v>599</v>
      </c>
      <c r="J6" s="1128" t="s">
        <v>274</v>
      </c>
      <c r="K6" s="1134"/>
      <c r="L6" s="1243" t="s">
        <v>275</v>
      </c>
      <c r="M6" s="1244"/>
      <c r="N6" s="1295" t="s">
        <v>276</v>
      </c>
      <c r="O6" s="1296"/>
      <c r="P6" s="1206" t="s">
        <v>277</v>
      </c>
      <c r="Q6" s="1130" t="s">
        <v>305</v>
      </c>
      <c r="R6" s="1130" t="s">
        <v>208</v>
      </c>
      <c r="S6" s="1128" t="s">
        <v>583</v>
      </c>
    </row>
    <row r="7" spans="1:19" s="6" customFormat="1" ht="13">
      <c r="A7" s="1294"/>
      <c r="B7" s="1294"/>
      <c r="C7" s="1168"/>
      <c r="D7" s="1294"/>
      <c r="E7" s="1294"/>
      <c r="F7" s="1294"/>
      <c r="G7" s="1294"/>
      <c r="H7" s="1294"/>
      <c r="I7" s="1294"/>
      <c r="J7" s="13" t="s">
        <v>556</v>
      </c>
      <c r="K7" s="14" t="s">
        <v>557</v>
      </c>
      <c r="L7" s="30" t="s">
        <v>556</v>
      </c>
      <c r="M7" s="13" t="s">
        <v>557</v>
      </c>
      <c r="N7" s="13" t="s">
        <v>556</v>
      </c>
      <c r="O7" s="13" t="s">
        <v>557</v>
      </c>
      <c r="P7" s="1185"/>
      <c r="Q7" s="1294"/>
      <c r="R7" s="1294"/>
      <c r="S7" s="1129"/>
    </row>
    <row r="8" spans="1:19" ht="15.75" customHeight="1">
      <c r="A8" s="16">
        <v>1</v>
      </c>
      <c r="B8" s="661"/>
      <c r="C8" s="115"/>
      <c r="D8" s="83"/>
      <c r="E8" s="18"/>
      <c r="F8" s="651"/>
      <c r="G8" s="16"/>
      <c r="H8" s="16"/>
      <c r="I8" s="20"/>
      <c r="J8" s="20"/>
      <c r="K8" s="19"/>
      <c r="L8" s="22"/>
      <c r="M8" s="20"/>
      <c r="N8" s="20"/>
      <c r="O8" s="20"/>
      <c r="P8" s="20"/>
      <c r="Q8" s="20" t="str">
        <f t="shared" ref="Q8:Q27" si="0">IF(M8=0,"",(O8-M8)/M8*100)</f>
        <v/>
      </c>
      <c r="R8" s="21"/>
      <c r="S8" s="21"/>
    </row>
    <row r="9" spans="1:19" ht="15.75" customHeight="1">
      <c r="A9" s="16"/>
      <c r="B9" s="16"/>
      <c r="C9" s="115"/>
      <c r="D9" s="17"/>
      <c r="E9" s="18"/>
      <c r="F9" s="16"/>
      <c r="G9" s="16"/>
      <c r="H9" s="16"/>
      <c r="I9" s="20"/>
      <c r="J9" s="20"/>
      <c r="K9" s="19"/>
      <c r="L9" s="22"/>
      <c r="M9" s="20"/>
      <c r="N9" s="20"/>
      <c r="O9" s="20"/>
      <c r="P9" s="20"/>
      <c r="Q9" s="20" t="str">
        <f t="shared" si="0"/>
        <v/>
      </c>
      <c r="R9" s="21"/>
      <c r="S9" s="21"/>
    </row>
    <row r="10" spans="1:19" ht="15.75" customHeight="1">
      <c r="A10" s="16"/>
      <c r="B10" s="16"/>
      <c r="C10" s="115"/>
      <c r="D10" s="17"/>
      <c r="E10" s="18"/>
      <c r="F10" s="16"/>
      <c r="G10" s="16"/>
      <c r="H10" s="16"/>
      <c r="I10" s="20"/>
      <c r="J10" s="20"/>
      <c r="K10" s="19"/>
      <c r="L10" s="22"/>
      <c r="M10" s="20"/>
      <c r="N10" s="20"/>
      <c r="O10" s="20"/>
      <c r="P10" s="20"/>
      <c r="Q10" s="20" t="str">
        <f t="shared" si="0"/>
        <v/>
      </c>
      <c r="R10" s="21"/>
      <c r="S10" s="21"/>
    </row>
    <row r="11" spans="1:19" ht="15.75" customHeight="1">
      <c r="A11" s="16"/>
      <c r="B11" s="16"/>
      <c r="C11" s="115"/>
      <c r="D11" s="17"/>
      <c r="E11" s="18"/>
      <c r="F11" s="16"/>
      <c r="G11" s="16"/>
      <c r="H11" s="16"/>
      <c r="I11" s="20"/>
      <c r="J11" s="20"/>
      <c r="K11" s="19"/>
      <c r="L11" s="22"/>
      <c r="M11" s="20"/>
      <c r="N11" s="20"/>
      <c r="O11" s="20"/>
      <c r="P11" s="20"/>
      <c r="Q11" s="20" t="str">
        <f t="shared" si="0"/>
        <v/>
      </c>
      <c r="R11" s="21"/>
      <c r="S11" s="21"/>
    </row>
    <row r="12" spans="1:19" ht="15.75" customHeight="1">
      <c r="A12" s="16"/>
      <c r="B12" s="16"/>
      <c r="C12" s="115"/>
      <c r="D12" s="17"/>
      <c r="E12" s="18"/>
      <c r="F12" s="16"/>
      <c r="G12" s="16"/>
      <c r="H12" s="16"/>
      <c r="I12" s="20"/>
      <c r="J12" s="20"/>
      <c r="K12" s="19"/>
      <c r="L12" s="22"/>
      <c r="M12" s="20"/>
      <c r="N12" s="20"/>
      <c r="O12" s="20"/>
      <c r="P12" s="20"/>
      <c r="Q12" s="20" t="str">
        <f t="shared" si="0"/>
        <v/>
      </c>
      <c r="R12" s="21"/>
      <c r="S12" s="21"/>
    </row>
    <row r="13" spans="1:19" ht="15.75" customHeight="1">
      <c r="A13" s="16"/>
      <c r="B13" s="16"/>
      <c r="C13" s="115"/>
      <c r="D13" s="17"/>
      <c r="E13" s="18"/>
      <c r="F13" s="16"/>
      <c r="G13" s="16"/>
      <c r="H13" s="16"/>
      <c r="I13" s="20"/>
      <c r="J13" s="20"/>
      <c r="K13" s="19"/>
      <c r="L13" s="22"/>
      <c r="M13" s="20"/>
      <c r="N13" s="20"/>
      <c r="O13" s="20"/>
      <c r="P13" s="20"/>
      <c r="Q13" s="20" t="str">
        <f t="shared" si="0"/>
        <v/>
      </c>
      <c r="R13" s="21"/>
      <c r="S13" s="21"/>
    </row>
    <row r="14" spans="1:19" ht="15.75" customHeight="1">
      <c r="A14" s="16"/>
      <c r="B14" s="16"/>
      <c r="C14" s="115"/>
      <c r="D14" s="17"/>
      <c r="E14" s="18"/>
      <c r="F14" s="16"/>
      <c r="G14" s="16"/>
      <c r="H14" s="16"/>
      <c r="I14" s="20"/>
      <c r="J14" s="20"/>
      <c r="K14" s="19"/>
      <c r="L14" s="22"/>
      <c r="M14" s="20"/>
      <c r="N14" s="20"/>
      <c r="O14" s="20"/>
      <c r="P14" s="20"/>
      <c r="Q14" s="20" t="str">
        <f t="shared" si="0"/>
        <v/>
      </c>
      <c r="R14" s="21"/>
      <c r="S14" s="21"/>
    </row>
    <row r="15" spans="1:19" ht="15.75" customHeight="1">
      <c r="A15" s="16"/>
      <c r="B15" s="16"/>
      <c r="C15" s="115"/>
      <c r="D15" s="17"/>
      <c r="E15" s="18"/>
      <c r="F15" s="16"/>
      <c r="G15" s="16"/>
      <c r="H15" s="16"/>
      <c r="I15" s="20"/>
      <c r="J15" s="20"/>
      <c r="K15" s="19"/>
      <c r="L15" s="22"/>
      <c r="M15" s="20"/>
      <c r="N15" s="20"/>
      <c r="O15" s="20"/>
      <c r="P15" s="20"/>
      <c r="Q15" s="20" t="str">
        <f t="shared" si="0"/>
        <v/>
      </c>
      <c r="R15" s="21"/>
      <c r="S15" s="21"/>
    </row>
    <row r="16" spans="1:19" ht="15.75" customHeight="1">
      <c r="A16" s="16"/>
      <c r="B16" s="16"/>
      <c r="C16" s="115"/>
      <c r="D16" s="17"/>
      <c r="E16" s="18"/>
      <c r="F16" s="16"/>
      <c r="G16" s="16"/>
      <c r="H16" s="16"/>
      <c r="I16" s="20"/>
      <c r="J16" s="20"/>
      <c r="K16" s="19"/>
      <c r="L16" s="22"/>
      <c r="M16" s="20"/>
      <c r="N16" s="20"/>
      <c r="O16" s="20"/>
      <c r="P16" s="20"/>
      <c r="Q16" s="20" t="str">
        <f t="shared" si="0"/>
        <v/>
      </c>
      <c r="R16" s="21"/>
      <c r="S16" s="21"/>
    </row>
    <row r="17" spans="1:19" ht="15.75" customHeight="1">
      <c r="A17" s="16"/>
      <c r="B17" s="16"/>
      <c r="C17" s="115"/>
      <c r="D17" s="17"/>
      <c r="E17" s="18"/>
      <c r="F17" s="16"/>
      <c r="G17" s="16"/>
      <c r="H17" s="16"/>
      <c r="I17" s="20"/>
      <c r="J17" s="20"/>
      <c r="K17" s="19"/>
      <c r="L17" s="22"/>
      <c r="M17" s="20"/>
      <c r="N17" s="20"/>
      <c r="O17" s="20"/>
      <c r="P17" s="20"/>
      <c r="Q17" s="20" t="str">
        <f t="shared" si="0"/>
        <v/>
      </c>
      <c r="R17" s="21"/>
      <c r="S17" s="21"/>
    </row>
    <row r="18" spans="1:19" ht="15.75" customHeight="1">
      <c r="A18" s="16"/>
      <c r="B18" s="16"/>
      <c r="C18" s="115"/>
      <c r="D18" s="17"/>
      <c r="E18" s="18"/>
      <c r="F18" s="16"/>
      <c r="G18" s="16"/>
      <c r="H18" s="16"/>
      <c r="I18" s="20"/>
      <c r="J18" s="20"/>
      <c r="K18" s="19"/>
      <c r="L18" s="22"/>
      <c r="M18" s="20"/>
      <c r="N18" s="20"/>
      <c r="O18" s="20"/>
      <c r="P18" s="20"/>
      <c r="Q18" s="20" t="str">
        <f t="shared" si="0"/>
        <v/>
      </c>
      <c r="R18" s="21"/>
      <c r="S18" s="21"/>
    </row>
    <row r="19" spans="1:19" ht="15.75" customHeight="1">
      <c r="A19" s="16"/>
      <c r="B19" s="16"/>
      <c r="C19" s="115"/>
      <c r="D19" s="17"/>
      <c r="E19" s="18"/>
      <c r="F19" s="16"/>
      <c r="G19" s="16"/>
      <c r="H19" s="16"/>
      <c r="I19" s="20"/>
      <c r="J19" s="20"/>
      <c r="K19" s="19"/>
      <c r="L19" s="22"/>
      <c r="M19" s="20"/>
      <c r="N19" s="20"/>
      <c r="O19" s="20"/>
      <c r="P19" s="20"/>
      <c r="Q19" s="20" t="str">
        <f t="shared" si="0"/>
        <v/>
      </c>
      <c r="R19" s="21"/>
      <c r="S19" s="21"/>
    </row>
    <row r="20" spans="1:19" ht="15.75" customHeight="1">
      <c r="A20" s="16"/>
      <c r="B20" s="16"/>
      <c r="C20" s="115"/>
      <c r="D20" s="17"/>
      <c r="E20" s="18"/>
      <c r="F20" s="16"/>
      <c r="G20" s="16"/>
      <c r="H20" s="16"/>
      <c r="I20" s="20"/>
      <c r="J20" s="20"/>
      <c r="K20" s="19"/>
      <c r="L20" s="22"/>
      <c r="M20" s="20"/>
      <c r="N20" s="20"/>
      <c r="O20" s="20"/>
      <c r="P20" s="20"/>
      <c r="Q20" s="20" t="str">
        <f t="shared" si="0"/>
        <v/>
      </c>
      <c r="R20" s="21"/>
      <c r="S20" s="21"/>
    </row>
    <row r="21" spans="1:19" ht="15.75" customHeight="1">
      <c r="A21" s="16"/>
      <c r="B21" s="16"/>
      <c r="C21" s="115"/>
      <c r="D21" s="17"/>
      <c r="E21" s="18"/>
      <c r="F21" s="16"/>
      <c r="G21" s="16"/>
      <c r="H21" s="16"/>
      <c r="I21" s="20"/>
      <c r="J21" s="20"/>
      <c r="K21" s="19"/>
      <c r="L21" s="22"/>
      <c r="M21" s="20"/>
      <c r="N21" s="20"/>
      <c r="O21" s="20"/>
      <c r="P21" s="20"/>
      <c r="Q21" s="20" t="str">
        <f t="shared" si="0"/>
        <v/>
      </c>
      <c r="R21" s="21"/>
      <c r="S21" s="21"/>
    </row>
    <row r="22" spans="1:19" ht="15.75" customHeight="1">
      <c r="A22" s="16"/>
      <c r="B22" s="16"/>
      <c r="C22" s="115"/>
      <c r="D22" s="17"/>
      <c r="E22" s="18"/>
      <c r="F22" s="16"/>
      <c r="G22" s="16"/>
      <c r="H22" s="16"/>
      <c r="I22" s="20"/>
      <c r="J22" s="20"/>
      <c r="K22" s="19"/>
      <c r="L22" s="22"/>
      <c r="M22" s="20"/>
      <c r="N22" s="20"/>
      <c r="O22" s="20"/>
      <c r="P22" s="20"/>
      <c r="Q22" s="20" t="str">
        <f t="shared" si="0"/>
        <v/>
      </c>
      <c r="R22" s="21"/>
      <c r="S22" s="21"/>
    </row>
    <row r="23" spans="1:19" ht="15.75" customHeight="1">
      <c r="A23" s="16"/>
      <c r="B23" s="16"/>
      <c r="C23" s="115"/>
      <c r="D23" s="17"/>
      <c r="E23" s="18"/>
      <c r="F23" s="16"/>
      <c r="G23" s="16"/>
      <c r="H23" s="16"/>
      <c r="I23" s="20"/>
      <c r="J23" s="20"/>
      <c r="K23" s="19"/>
      <c r="L23" s="22"/>
      <c r="M23" s="20"/>
      <c r="N23" s="20"/>
      <c r="O23" s="20"/>
      <c r="P23" s="20"/>
      <c r="Q23" s="20" t="str">
        <f t="shared" si="0"/>
        <v/>
      </c>
      <c r="R23" s="21"/>
      <c r="S23" s="21"/>
    </row>
    <row r="24" spans="1:19" ht="15.75" customHeight="1">
      <c r="A24" s="16"/>
      <c r="B24" s="16"/>
      <c r="C24" s="115"/>
      <c r="D24" s="17"/>
      <c r="E24" s="18"/>
      <c r="F24" s="16"/>
      <c r="G24" s="16"/>
      <c r="H24" s="16"/>
      <c r="I24" s="20"/>
      <c r="J24" s="20"/>
      <c r="K24" s="19"/>
      <c r="L24" s="22"/>
      <c r="M24" s="20"/>
      <c r="N24" s="20"/>
      <c r="O24" s="20"/>
      <c r="P24" s="20"/>
      <c r="Q24" s="20" t="str">
        <f t="shared" si="0"/>
        <v/>
      </c>
      <c r="R24" s="21"/>
      <c r="S24" s="21"/>
    </row>
    <row r="25" spans="1:19" ht="15.75" customHeight="1">
      <c r="A25" s="16"/>
      <c r="B25" s="16"/>
      <c r="C25" s="115"/>
      <c r="D25" s="17"/>
      <c r="E25" s="18"/>
      <c r="F25" s="16"/>
      <c r="G25" s="16"/>
      <c r="H25" s="16"/>
      <c r="I25" s="20"/>
      <c r="J25" s="20"/>
      <c r="K25" s="19"/>
      <c r="L25" s="22"/>
      <c r="M25" s="20"/>
      <c r="N25" s="20"/>
      <c r="O25" s="20"/>
      <c r="P25" s="20"/>
      <c r="Q25" s="20" t="str">
        <f t="shared" si="0"/>
        <v/>
      </c>
      <c r="R25" s="21"/>
      <c r="S25" s="21"/>
    </row>
    <row r="26" spans="1:19" ht="15.75" customHeight="1">
      <c r="A26" s="16"/>
      <c r="B26" s="16"/>
      <c r="C26" s="115"/>
      <c r="D26" s="17"/>
      <c r="E26" s="18"/>
      <c r="F26" s="16"/>
      <c r="G26" s="16"/>
      <c r="H26" s="16"/>
      <c r="I26" s="20"/>
      <c r="J26" s="20"/>
      <c r="K26" s="19"/>
      <c r="L26" s="22"/>
      <c r="M26" s="20"/>
      <c r="N26" s="20"/>
      <c r="O26" s="20"/>
      <c r="P26" s="20"/>
      <c r="Q26" s="20" t="str">
        <f t="shared" si="0"/>
        <v/>
      </c>
      <c r="R26" s="21"/>
      <c r="S26" s="21"/>
    </row>
    <row r="27" spans="1:19" ht="15.75" customHeight="1">
      <c r="A27" s="1297" t="s">
        <v>378</v>
      </c>
      <c r="B27" s="1171"/>
      <c r="C27" s="1171"/>
      <c r="D27" s="1113"/>
      <c r="E27" s="18"/>
      <c r="F27" s="16"/>
      <c r="G27" s="16"/>
      <c r="H27" s="16"/>
      <c r="I27" s="20"/>
      <c r="J27" s="20">
        <f t="shared" ref="J27:O27" si="1">SUM(J8:J26)</f>
        <v>0</v>
      </c>
      <c r="K27" s="19">
        <f t="shared" si="1"/>
        <v>0</v>
      </c>
      <c r="L27" s="22">
        <f t="shared" si="1"/>
        <v>0</v>
      </c>
      <c r="M27" s="20">
        <f t="shared" si="1"/>
        <v>0</v>
      </c>
      <c r="N27" s="20">
        <f t="shared" si="1"/>
        <v>0</v>
      </c>
      <c r="O27" s="20">
        <f t="shared" si="1"/>
        <v>0</v>
      </c>
      <c r="P27" s="20">
        <f>O27-M27</f>
        <v>0</v>
      </c>
      <c r="Q27" s="20" t="str">
        <f t="shared" si="0"/>
        <v/>
      </c>
      <c r="R27" s="21"/>
    </row>
    <row r="28" spans="1:19" ht="15.75" customHeight="1">
      <c r="A28" s="24" t="str">
        <f>封面!D11&amp;封面!F11</f>
        <v>资产清查单位填报人：赵翠</v>
      </c>
      <c r="G28" s="11"/>
      <c r="N28" s="24"/>
    </row>
    <row r="29" spans="1:19" ht="15.75" customHeight="1">
      <c r="A29"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9">
    <mergeCell ref="A27:D27"/>
    <mergeCell ref="A6:A7"/>
    <mergeCell ref="B6:B7"/>
    <mergeCell ref="C6:C7"/>
    <mergeCell ref="D6:D7"/>
    <mergeCell ref="A2:R2"/>
    <mergeCell ref="A3:R3"/>
    <mergeCell ref="J6:K6"/>
    <mergeCell ref="L6:M6"/>
    <mergeCell ref="N6:O6"/>
    <mergeCell ref="Q6:Q7"/>
    <mergeCell ref="R6:R7"/>
    <mergeCell ref="S6:S7"/>
    <mergeCell ref="E6:E7"/>
    <mergeCell ref="F6:F7"/>
    <mergeCell ref="G6:G7"/>
    <mergeCell ref="H6:H7"/>
    <mergeCell ref="I6:I7"/>
    <mergeCell ref="P6:P7"/>
  </mergeCells>
  <phoneticPr fontId="14" type="noConversion"/>
  <hyperlinks>
    <hyperlink ref="A1" location="索引目录!E44" display="返回索引页"/>
    <hyperlink ref="B1" location="'4-6固定资产汇总'!B17" display="返回"/>
  </hyperlinks>
  <printOptions horizontalCentered="1"/>
  <pageMargins left="0.35" right="0.35" top="0.9" bottom="0.83" header="1.22" footer="0.51"/>
  <pageSetup paperSize="9" scale="89"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workbookViewId="0"/>
  </sheetViews>
  <sheetFormatPr defaultColWidth="9" defaultRowHeight="15.75" customHeight="1" outlineLevelCol="1"/>
  <cols>
    <col min="1" max="1" width="10.58203125" style="3" customWidth="1"/>
    <col min="2" max="2" width="29" style="3" customWidth="1"/>
    <col min="3" max="3" width="19.08203125" style="3" hidden="1" customWidth="1" outlineLevel="1"/>
    <col min="4" max="4" width="23.08203125" style="3" customWidth="1" collapsed="1"/>
    <col min="5" max="5" width="22.33203125" style="3" customWidth="1"/>
    <col min="6" max="6" width="21.08203125" style="3" customWidth="1"/>
    <col min="7" max="7" width="13.33203125" style="3" customWidth="1"/>
    <col min="8" max="16384" width="9" style="3"/>
  </cols>
  <sheetData>
    <row r="1" spans="1:7" ht="13">
      <c r="A1" s="128" t="s">
        <v>0</v>
      </c>
      <c r="B1" s="5" t="s">
        <v>303</v>
      </c>
      <c r="C1" s="6"/>
      <c r="D1" s="6"/>
      <c r="E1" s="6"/>
      <c r="F1" s="6"/>
      <c r="G1" s="6"/>
    </row>
    <row r="2" spans="1:7" s="1" customFormat="1" ht="30" customHeight="1">
      <c r="A2" s="1106" t="s">
        <v>989</v>
      </c>
      <c r="B2" s="1107"/>
      <c r="C2" s="1107"/>
      <c r="D2" s="1107"/>
      <c r="E2" s="1107"/>
      <c r="F2" s="1107"/>
      <c r="G2" s="1107"/>
    </row>
    <row r="3" spans="1:7" ht="14.15" customHeight="1">
      <c r="A3" s="1108" t="str">
        <f>CONCATENATE(封面!D9,封面!F9,封面!G9,封面!H9,封面!I9,封面!J9,封面!K9)</f>
        <v>清查基准日：2025年8月31日</v>
      </c>
      <c r="B3" s="1108"/>
      <c r="C3" s="1108"/>
      <c r="D3" s="1108"/>
      <c r="E3" s="1111"/>
      <c r="F3" s="1111"/>
      <c r="G3" s="1111"/>
    </row>
    <row r="4" spans="1:7" ht="14.15" customHeight="1">
      <c r="A4" s="8"/>
      <c r="B4" s="8"/>
      <c r="C4" s="8"/>
      <c r="D4" s="8"/>
      <c r="E4" s="9"/>
      <c r="F4" s="9"/>
      <c r="G4" s="10" t="s">
        <v>648</v>
      </c>
    </row>
    <row r="5" spans="1:7" ht="15.75" customHeight="1">
      <c r="A5" s="11" t="str">
        <f>封面!D7&amp;封面!E7</f>
        <v>资产清查单位：和县飞雁城乡客运有限公司</v>
      </c>
      <c r="G5" s="12" t="s">
        <v>203</v>
      </c>
    </row>
    <row r="6" spans="1:7" s="2" customFormat="1" ht="15.75" customHeight="1">
      <c r="A6" s="178" t="s">
        <v>349</v>
      </c>
      <c r="B6" s="178" t="s">
        <v>304</v>
      </c>
      <c r="C6" s="19" t="s">
        <v>274</v>
      </c>
      <c r="D6" s="178" t="s">
        <v>275</v>
      </c>
      <c r="E6" s="178" t="s">
        <v>276</v>
      </c>
      <c r="F6" s="179" t="s">
        <v>277</v>
      </c>
      <c r="G6" s="178" t="s">
        <v>305</v>
      </c>
    </row>
    <row r="7" spans="1:7" ht="15.75" customHeight="1">
      <c r="A7" s="178" t="s">
        <v>649</v>
      </c>
      <c r="B7" s="180" t="s">
        <v>650</v>
      </c>
      <c r="C7" s="19">
        <f>'4-7-1在建（土建）'!G28</f>
        <v>0</v>
      </c>
      <c r="D7" s="20">
        <f>'4-7-1在建（土建）'!H26</f>
        <v>0</v>
      </c>
      <c r="E7" s="20">
        <f>'4-7-1在建（土建）'!I26</f>
        <v>0</v>
      </c>
      <c r="F7" s="20">
        <f>E7-D7</f>
        <v>0</v>
      </c>
      <c r="G7" s="20" t="str">
        <f>IF(D7=0,"",F7/D7*100)</f>
        <v/>
      </c>
    </row>
    <row r="8" spans="1:7" ht="15.75" customHeight="1">
      <c r="A8" s="178" t="s">
        <v>651</v>
      </c>
      <c r="B8" s="180" t="s">
        <v>652</v>
      </c>
      <c r="C8" s="19">
        <f>'4-7-2在建（设备）'!H28</f>
        <v>0</v>
      </c>
      <c r="D8" s="20">
        <f>'4-7-2在建（设备）'!L26</f>
        <v>0</v>
      </c>
      <c r="E8" s="20">
        <f>'4-7-2在建（设备）'!P26</f>
        <v>0</v>
      </c>
      <c r="F8" s="20">
        <f>E8-D8</f>
        <v>0</v>
      </c>
      <c r="G8" s="20" t="str">
        <f>IF(D8=0,"",F8/D8*100)</f>
        <v/>
      </c>
    </row>
    <row r="9" spans="1:7" ht="15.75" customHeight="1">
      <c r="A9" s="178"/>
      <c r="B9" s="181"/>
      <c r="C9" s="19"/>
      <c r="D9" s="20"/>
      <c r="E9" s="20"/>
      <c r="F9" s="20"/>
      <c r="G9" s="20"/>
    </row>
    <row r="10" spans="1:7" ht="15.75" customHeight="1">
      <c r="A10" s="178"/>
      <c r="B10" s="181"/>
      <c r="C10" s="19"/>
      <c r="D10" s="20"/>
      <c r="E10" s="20"/>
      <c r="F10" s="20"/>
      <c r="G10" s="20"/>
    </row>
    <row r="11" spans="1:7" ht="15.75" customHeight="1">
      <c r="A11" s="178"/>
      <c r="B11" s="181"/>
      <c r="C11" s="19"/>
      <c r="D11" s="20"/>
      <c r="E11" s="20"/>
      <c r="F11" s="20"/>
      <c r="G11" s="20"/>
    </row>
    <row r="12" spans="1:7" ht="15.75" customHeight="1">
      <c r="A12" s="178"/>
      <c r="B12" s="181"/>
      <c r="C12" s="19"/>
      <c r="D12" s="20"/>
      <c r="E12" s="20"/>
      <c r="F12" s="20"/>
      <c r="G12" s="20"/>
    </row>
    <row r="13" spans="1:7" ht="15.75" customHeight="1">
      <c r="A13" s="178"/>
      <c r="B13" s="181"/>
      <c r="C13" s="19"/>
      <c r="D13" s="20"/>
      <c r="E13" s="20"/>
      <c r="F13" s="20"/>
      <c r="G13" s="20"/>
    </row>
    <row r="14" spans="1:7" ht="15.75" customHeight="1">
      <c r="A14" s="178"/>
      <c r="B14" s="181"/>
      <c r="C14" s="19"/>
      <c r="D14" s="20"/>
      <c r="E14" s="20"/>
      <c r="F14" s="20"/>
      <c r="G14" s="20"/>
    </row>
    <row r="15" spans="1:7" ht="15.75" customHeight="1">
      <c r="A15" s="178"/>
      <c r="B15" s="181"/>
      <c r="C15" s="19"/>
      <c r="D15" s="20"/>
      <c r="E15" s="20"/>
      <c r="F15" s="20"/>
      <c r="G15" s="20"/>
    </row>
    <row r="16" spans="1:7" ht="15.75" customHeight="1">
      <c r="A16" s="178"/>
      <c r="B16" s="181"/>
      <c r="C16" s="19"/>
      <c r="D16" s="20"/>
      <c r="E16" s="20"/>
      <c r="F16" s="20"/>
      <c r="G16" s="20"/>
    </row>
    <row r="17" spans="1:7" ht="15.75" customHeight="1">
      <c r="A17" s="178"/>
      <c r="B17" s="181"/>
      <c r="C17" s="19"/>
      <c r="D17" s="20"/>
      <c r="E17" s="20"/>
      <c r="F17" s="20"/>
      <c r="G17" s="20"/>
    </row>
    <row r="18" spans="1:7" ht="15.75" customHeight="1">
      <c r="A18" s="178"/>
      <c r="B18" s="181"/>
      <c r="C18" s="19"/>
      <c r="D18" s="20"/>
      <c r="E18" s="20"/>
      <c r="F18" s="20"/>
      <c r="G18" s="20"/>
    </row>
    <row r="19" spans="1:7" ht="15.75" customHeight="1">
      <c r="A19" s="178"/>
      <c r="B19" s="181"/>
      <c r="C19" s="19"/>
      <c r="D19" s="20"/>
      <c r="E19" s="20"/>
      <c r="F19" s="20"/>
      <c r="G19" s="20"/>
    </row>
    <row r="20" spans="1:7" ht="15.75" customHeight="1">
      <c r="A20" s="178"/>
      <c r="B20" s="181"/>
      <c r="C20" s="19"/>
      <c r="D20" s="20"/>
      <c r="E20" s="20"/>
      <c r="F20" s="20"/>
      <c r="G20" s="20"/>
    </row>
    <row r="21" spans="1:7" ht="15.75" customHeight="1">
      <c r="A21" s="178"/>
      <c r="B21" s="182"/>
      <c r="C21" s="19"/>
      <c r="D21" s="20"/>
      <c r="E21" s="20"/>
      <c r="F21" s="20"/>
      <c r="G21" s="20"/>
    </row>
    <row r="22" spans="1:7" ht="15.75" customHeight="1">
      <c r="A22" s="178"/>
      <c r="B22" s="181"/>
      <c r="C22" s="19"/>
      <c r="D22" s="20"/>
      <c r="E22" s="20"/>
      <c r="F22" s="20"/>
      <c r="G22" s="20"/>
    </row>
    <row r="23" spans="1:7" ht="15.75" customHeight="1">
      <c r="A23" s="178"/>
      <c r="B23" s="182"/>
      <c r="C23" s="19"/>
      <c r="D23" s="20"/>
      <c r="E23" s="20"/>
      <c r="F23" s="20"/>
      <c r="G23" s="20"/>
    </row>
    <row r="24" spans="1:7" ht="15.75" customHeight="1">
      <c r="A24" s="178"/>
      <c r="B24" s="181"/>
      <c r="C24" s="19"/>
      <c r="D24" s="20"/>
      <c r="E24" s="20"/>
      <c r="F24" s="20"/>
      <c r="G24" s="20"/>
    </row>
    <row r="25" spans="1:7" ht="15.75" customHeight="1">
      <c r="A25" s="178"/>
      <c r="B25" s="182"/>
      <c r="C25" s="19"/>
      <c r="D25" s="20"/>
      <c r="E25" s="20"/>
      <c r="F25" s="20"/>
      <c r="G25" s="20"/>
    </row>
    <row r="26" spans="1:7" ht="15.75" customHeight="1">
      <c r="A26" s="1298" t="s">
        <v>653</v>
      </c>
      <c r="B26" s="1110"/>
      <c r="C26" s="19">
        <f>SUM(C7:C25)</f>
        <v>0</v>
      </c>
      <c r="D26" s="20">
        <f>SUM(D7:D8)</f>
        <v>0</v>
      </c>
      <c r="E26" s="20">
        <f>SUM(E7:E8)</f>
        <v>0</v>
      </c>
      <c r="F26" s="20">
        <f>E26-D26</f>
        <v>0</v>
      </c>
      <c r="G26" s="20" t="str">
        <f>IF(D26=0,"",F26/D26*100)</f>
        <v/>
      </c>
    </row>
    <row r="27" spans="1:7" ht="15.75" customHeight="1">
      <c r="A27" s="1298" t="s">
        <v>654</v>
      </c>
      <c r="B27" s="1110"/>
      <c r="C27" s="19"/>
      <c r="D27" s="20">
        <f>'4-7-1在建（土建）'!H27+'4-7-2在建（设备）'!L27</f>
        <v>0</v>
      </c>
      <c r="E27" s="20">
        <f>'4-7-1在建（土建）'!I27+'4-7-2在建（设备）'!P27</f>
        <v>0</v>
      </c>
      <c r="F27" s="20">
        <f>E27-D27</f>
        <v>0</v>
      </c>
      <c r="G27" s="20" t="str">
        <f>IF(D27=0,"",F27/D27*100)</f>
        <v/>
      </c>
    </row>
    <row r="28" spans="1:7" ht="15.75" customHeight="1">
      <c r="A28" s="1298" t="s">
        <v>653</v>
      </c>
      <c r="B28" s="1110"/>
      <c r="C28" s="19">
        <f>C26-C27</f>
        <v>0</v>
      </c>
      <c r="D28" s="20">
        <f>D26-D27</f>
        <v>0</v>
      </c>
      <c r="E28" s="20">
        <f>E26-E27</f>
        <v>0</v>
      </c>
      <c r="F28" s="20">
        <f>F26-F27</f>
        <v>0</v>
      </c>
      <c r="G28" s="20" t="str">
        <f>IF(D28=0,"",F28/D28*100)</f>
        <v/>
      </c>
    </row>
    <row r="29" spans="1:7" ht="15.75" customHeight="1">
      <c r="A29" s="24" t="str">
        <f>封面!D11&amp;封面!F11</f>
        <v>资产清查单位填报人：赵翠</v>
      </c>
    </row>
    <row r="30" spans="1:7"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G2"/>
    <mergeCell ref="A3:G3"/>
    <mergeCell ref="A26:B26"/>
    <mergeCell ref="A27:B27"/>
    <mergeCell ref="A28:B28"/>
  </mergeCells>
  <phoneticPr fontId="14" type="noConversion"/>
  <hyperlinks>
    <hyperlink ref="A1" location="索引目录!D45" display="返回索引页"/>
    <hyperlink ref="B7" location="'4-7-1在建（土建）'!A1" display="在建工程-土建工程"/>
    <hyperlink ref="B8" location="'4-7-2在建（设备）'!A1" display="在建工程-设备安装工程"/>
    <hyperlink ref="B1" location="'4-非流动资产汇总'!B13" display="返回"/>
  </hyperlinks>
  <printOptions horizontalCentered="1"/>
  <pageMargins left="0.75" right="0.75" top="0.9" bottom="0.83" header="1.22" footer="0.51"/>
  <pageSetup paperSize="9" orientation="landscape" horizontalDpi="4294967292"/>
  <headerFooter alignWithMargins="0">
    <oddHeader>&amp;R&amp;"宋体,常规"&amp;10共&amp;"Times New Roman,常规"&amp;N&amp;"宋体,常规"页第&amp;"Times New Roman,常规"&amp;P&amp;"宋体,常规"页</oddHead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0"/>
  <sheetViews>
    <sheetView workbookViewId="0">
      <selection activeCell="F14" sqref="F14"/>
    </sheetView>
  </sheetViews>
  <sheetFormatPr defaultColWidth="9" defaultRowHeight="15.75" customHeight="1" outlineLevelCol="1"/>
  <cols>
    <col min="1" max="1" width="5.33203125" style="3" customWidth="1"/>
    <col min="2" max="2" width="22.75" style="3" customWidth="1"/>
    <col min="3" max="3" width="11.33203125" style="3" customWidth="1"/>
    <col min="4" max="4" width="12.58203125" style="3" customWidth="1"/>
    <col min="5" max="6" width="9" style="3"/>
    <col min="7" max="7" width="14" style="3" hidden="1" customWidth="1" outlineLevel="1"/>
    <col min="8" max="8" width="14.5" style="3" customWidth="1" collapsed="1"/>
    <col min="9" max="10" width="15.75" style="3" customWidth="1"/>
    <col min="11" max="11" width="7.58203125" style="3" customWidth="1"/>
    <col min="12" max="12" width="11.58203125" style="3" customWidth="1"/>
    <col min="13" max="16384" width="9" style="3"/>
  </cols>
  <sheetData>
    <row r="1" spans="1:12" ht="13">
      <c r="A1" s="128" t="s">
        <v>0</v>
      </c>
      <c r="B1" s="5" t="s">
        <v>303</v>
      </c>
      <c r="C1" s="6"/>
      <c r="D1" s="6"/>
      <c r="E1" s="6"/>
      <c r="F1" s="6"/>
      <c r="G1" s="6"/>
      <c r="H1" s="6"/>
      <c r="I1" s="6"/>
      <c r="J1" s="6"/>
      <c r="K1" s="6"/>
      <c r="L1" s="6"/>
    </row>
    <row r="2" spans="1:12" s="1" customFormat="1" ht="30" customHeight="1">
      <c r="A2" s="1106" t="s">
        <v>988</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11"/>
      <c r="D3" s="1111"/>
      <c r="E3" s="1111"/>
      <c r="F3" s="1111"/>
      <c r="G3" s="1111"/>
      <c r="H3" s="1111"/>
      <c r="I3" s="1111"/>
      <c r="J3" s="1111"/>
      <c r="K3" s="1111"/>
      <c r="L3" s="1111"/>
    </row>
    <row r="4" spans="1:12" ht="14.15" customHeight="1">
      <c r="A4" s="8"/>
      <c r="B4" s="8"/>
      <c r="C4" s="9"/>
      <c r="D4" s="9"/>
      <c r="E4" s="9"/>
      <c r="F4" s="9"/>
      <c r="G4" s="9"/>
      <c r="H4" s="9"/>
      <c r="I4" s="9"/>
      <c r="J4" s="9"/>
      <c r="K4" s="9"/>
      <c r="L4" s="10" t="s">
        <v>655</v>
      </c>
    </row>
    <row r="5" spans="1:12" ht="15.75" customHeight="1">
      <c r="A5" s="11" t="str">
        <f>封面!D7&amp;封面!E7</f>
        <v>资产清查单位：和县飞雁城乡客运有限公司</v>
      </c>
      <c r="L5" s="12" t="s">
        <v>203</v>
      </c>
    </row>
    <row r="6" spans="1:12" s="2" customFormat="1" ht="15.75" customHeight="1">
      <c r="A6" s="13" t="s">
        <v>205</v>
      </c>
      <c r="B6" s="13" t="s">
        <v>656</v>
      </c>
      <c r="C6" s="13" t="s">
        <v>657</v>
      </c>
      <c r="D6" s="13" t="s">
        <v>658</v>
      </c>
      <c r="E6" s="13" t="s">
        <v>659</v>
      </c>
      <c r="F6" s="13" t="s">
        <v>660</v>
      </c>
      <c r="G6" s="14" t="s">
        <v>274</v>
      </c>
      <c r="H6" s="15" t="s">
        <v>275</v>
      </c>
      <c r="I6" s="13" t="s">
        <v>276</v>
      </c>
      <c r="J6" s="13" t="s">
        <v>277</v>
      </c>
      <c r="K6" s="13" t="s">
        <v>305</v>
      </c>
      <c r="L6" s="13" t="s">
        <v>208</v>
      </c>
    </row>
    <row r="7" spans="1:12" ht="15.75" customHeight="1">
      <c r="A7" s="16"/>
      <c r="B7" s="17"/>
      <c r="C7" s="18"/>
      <c r="D7" s="18"/>
      <c r="E7" s="16"/>
      <c r="F7" s="16"/>
      <c r="G7" s="19"/>
      <c r="H7" s="22"/>
      <c r="I7" s="20"/>
      <c r="J7" s="20"/>
      <c r="K7" s="20" t="str">
        <f t="shared" ref="K7:K28" si="0">IF(H7=0,"",(I7-H7)/H7*100)</f>
        <v/>
      </c>
      <c r="L7" s="21"/>
    </row>
    <row r="8" spans="1:12" ht="15.75" customHeight="1">
      <c r="A8" s="16"/>
      <c r="B8" s="17"/>
      <c r="C8" s="18"/>
      <c r="D8" s="18"/>
      <c r="E8" s="16"/>
      <c r="F8" s="16"/>
      <c r="G8" s="19"/>
      <c r="H8" s="22"/>
      <c r="I8" s="20"/>
      <c r="J8" s="20"/>
      <c r="K8" s="20" t="str">
        <f t="shared" si="0"/>
        <v/>
      </c>
      <c r="L8" s="21"/>
    </row>
    <row r="9" spans="1:12" ht="15.75" customHeight="1">
      <c r="A9" s="16"/>
      <c r="B9" s="17"/>
      <c r="C9" s="18"/>
      <c r="D9" s="18"/>
      <c r="E9" s="16"/>
      <c r="F9" s="16"/>
      <c r="G9" s="19"/>
      <c r="H9" s="22"/>
      <c r="I9" s="20"/>
      <c r="J9" s="20"/>
      <c r="K9" s="20" t="str">
        <f t="shared" si="0"/>
        <v/>
      </c>
      <c r="L9" s="21"/>
    </row>
    <row r="10" spans="1:12" ht="15.75" customHeight="1">
      <c r="A10" s="16"/>
      <c r="B10" s="17"/>
      <c r="C10" s="18"/>
      <c r="D10" s="18"/>
      <c r="E10" s="16"/>
      <c r="F10" s="16"/>
      <c r="G10" s="19"/>
      <c r="H10" s="22"/>
      <c r="I10" s="20"/>
      <c r="J10" s="20"/>
      <c r="K10" s="20" t="str">
        <f t="shared" si="0"/>
        <v/>
      </c>
      <c r="L10" s="21"/>
    </row>
    <row r="11" spans="1:12" ht="15.75" customHeight="1">
      <c r="A11" s="16"/>
      <c r="B11" s="17"/>
      <c r="C11" s="18"/>
      <c r="D11" s="18"/>
      <c r="E11" s="16"/>
      <c r="F11" s="16"/>
      <c r="G11" s="19"/>
      <c r="H11" s="22"/>
      <c r="I11" s="20"/>
      <c r="J11" s="20"/>
      <c r="K11" s="20" t="str">
        <f t="shared" si="0"/>
        <v/>
      </c>
      <c r="L11" s="21"/>
    </row>
    <row r="12" spans="1:12" ht="15.75" customHeight="1">
      <c r="A12" s="16"/>
      <c r="B12" s="17"/>
      <c r="C12" s="18"/>
      <c r="D12" s="18"/>
      <c r="E12" s="16"/>
      <c r="F12" s="16"/>
      <c r="G12" s="19"/>
      <c r="H12" s="22"/>
      <c r="I12" s="20"/>
      <c r="J12" s="20"/>
      <c r="K12" s="20" t="str">
        <f t="shared" si="0"/>
        <v/>
      </c>
      <c r="L12" s="21"/>
    </row>
    <row r="13" spans="1:12" ht="15.75" customHeight="1">
      <c r="A13" s="16"/>
      <c r="B13" s="17"/>
      <c r="C13" s="18"/>
      <c r="D13" s="18"/>
      <c r="E13" s="16"/>
      <c r="F13" s="16"/>
      <c r="G13" s="19"/>
      <c r="H13" s="22"/>
      <c r="I13" s="20"/>
      <c r="J13" s="20"/>
      <c r="K13" s="20" t="str">
        <f t="shared" si="0"/>
        <v/>
      </c>
      <c r="L13" s="21"/>
    </row>
    <row r="14" spans="1:12" ht="15.75" customHeight="1">
      <c r="A14" s="16"/>
      <c r="B14" s="17"/>
      <c r="C14" s="18"/>
      <c r="D14" s="18"/>
      <c r="E14" s="16"/>
      <c r="F14" s="16"/>
      <c r="G14" s="19"/>
      <c r="H14" s="22"/>
      <c r="I14" s="20"/>
      <c r="J14" s="20"/>
      <c r="K14" s="20" t="str">
        <f t="shared" si="0"/>
        <v/>
      </c>
      <c r="L14" s="21"/>
    </row>
    <row r="15" spans="1:12" ht="15.75" customHeight="1">
      <c r="A15" s="16"/>
      <c r="B15" s="17"/>
      <c r="C15" s="18"/>
      <c r="D15" s="18"/>
      <c r="E15" s="16"/>
      <c r="F15" s="16"/>
      <c r="G15" s="19"/>
      <c r="H15" s="22"/>
      <c r="I15" s="20"/>
      <c r="J15" s="20"/>
      <c r="K15" s="20" t="str">
        <f t="shared" si="0"/>
        <v/>
      </c>
      <c r="L15" s="21"/>
    </row>
    <row r="16" spans="1:12" ht="15.75" customHeight="1">
      <c r="A16" s="16"/>
      <c r="B16" s="17"/>
      <c r="C16" s="18"/>
      <c r="D16" s="18"/>
      <c r="E16" s="16"/>
      <c r="F16" s="16"/>
      <c r="G16" s="19"/>
      <c r="H16" s="22"/>
      <c r="I16" s="20"/>
      <c r="J16" s="20"/>
      <c r="K16" s="20" t="str">
        <f t="shared" si="0"/>
        <v/>
      </c>
      <c r="L16" s="21"/>
    </row>
    <row r="17" spans="1:12" ht="15.75" customHeight="1">
      <c r="A17" s="16"/>
      <c r="B17" s="17"/>
      <c r="C17" s="18"/>
      <c r="D17" s="18"/>
      <c r="E17" s="16"/>
      <c r="F17" s="16"/>
      <c r="G17" s="19"/>
      <c r="H17" s="22"/>
      <c r="I17" s="20"/>
      <c r="J17" s="20"/>
      <c r="K17" s="20" t="str">
        <f t="shared" si="0"/>
        <v/>
      </c>
      <c r="L17" s="21"/>
    </row>
    <row r="18" spans="1:12" ht="15.75" customHeight="1">
      <c r="A18" s="16"/>
      <c r="B18" s="17"/>
      <c r="C18" s="18"/>
      <c r="D18" s="18"/>
      <c r="E18" s="16"/>
      <c r="F18" s="16"/>
      <c r="G18" s="19"/>
      <c r="H18" s="22"/>
      <c r="I18" s="20"/>
      <c r="J18" s="20"/>
      <c r="K18" s="20" t="str">
        <f t="shared" si="0"/>
        <v/>
      </c>
      <c r="L18" s="21"/>
    </row>
    <row r="19" spans="1:12" ht="15.75" customHeight="1">
      <c r="A19" s="16"/>
      <c r="B19" s="17"/>
      <c r="C19" s="18"/>
      <c r="D19" s="18"/>
      <c r="E19" s="16"/>
      <c r="F19" s="16"/>
      <c r="G19" s="19"/>
      <c r="H19" s="22"/>
      <c r="I19" s="20"/>
      <c r="J19" s="20"/>
      <c r="K19" s="20" t="str">
        <f t="shared" si="0"/>
        <v/>
      </c>
      <c r="L19" s="21"/>
    </row>
    <row r="20" spans="1:12" ht="15.75" customHeight="1">
      <c r="A20" s="16"/>
      <c r="B20" s="17"/>
      <c r="C20" s="18"/>
      <c r="D20" s="18"/>
      <c r="E20" s="16"/>
      <c r="F20" s="16"/>
      <c r="G20" s="19"/>
      <c r="H20" s="22"/>
      <c r="I20" s="20"/>
      <c r="J20" s="20"/>
      <c r="K20" s="20" t="str">
        <f t="shared" si="0"/>
        <v/>
      </c>
      <c r="L20" s="21"/>
    </row>
    <row r="21" spans="1:12" ht="15.75" customHeight="1">
      <c r="A21" s="16"/>
      <c r="B21" s="17"/>
      <c r="C21" s="18"/>
      <c r="D21" s="18"/>
      <c r="E21" s="16"/>
      <c r="F21" s="16"/>
      <c r="G21" s="19"/>
      <c r="H21" s="22"/>
      <c r="I21" s="20"/>
      <c r="J21" s="20"/>
      <c r="K21" s="20" t="str">
        <f t="shared" si="0"/>
        <v/>
      </c>
      <c r="L21" s="21"/>
    </row>
    <row r="22" spans="1:12" ht="15.75" customHeight="1">
      <c r="A22" s="16"/>
      <c r="B22" s="17"/>
      <c r="C22" s="18"/>
      <c r="D22" s="18"/>
      <c r="E22" s="16"/>
      <c r="F22" s="16"/>
      <c r="G22" s="19"/>
      <c r="H22" s="22"/>
      <c r="I22" s="20"/>
      <c r="J22" s="20"/>
      <c r="K22" s="20" t="str">
        <f t="shared" si="0"/>
        <v/>
      </c>
      <c r="L22" s="21"/>
    </row>
    <row r="23" spans="1:12" ht="15.75" customHeight="1">
      <c r="A23" s="16"/>
      <c r="B23" s="17"/>
      <c r="C23" s="18"/>
      <c r="D23" s="18"/>
      <c r="E23" s="16"/>
      <c r="F23" s="16"/>
      <c r="G23" s="19"/>
      <c r="H23" s="22"/>
      <c r="I23" s="20"/>
      <c r="J23" s="20"/>
      <c r="K23" s="20" t="str">
        <f t="shared" si="0"/>
        <v/>
      </c>
      <c r="L23" s="21"/>
    </row>
    <row r="24" spans="1:12" ht="15.75" customHeight="1">
      <c r="A24" s="16"/>
      <c r="B24" s="17"/>
      <c r="C24" s="18"/>
      <c r="D24" s="18"/>
      <c r="E24" s="16"/>
      <c r="F24" s="16"/>
      <c r="G24" s="19"/>
      <c r="H24" s="22"/>
      <c r="I24" s="20"/>
      <c r="J24" s="20"/>
      <c r="K24" s="20" t="str">
        <f t="shared" si="0"/>
        <v/>
      </c>
      <c r="L24" s="21"/>
    </row>
    <row r="25" spans="1:12" ht="15.75" customHeight="1">
      <c r="A25" s="16"/>
      <c r="B25" s="17"/>
      <c r="C25" s="18"/>
      <c r="D25" s="18"/>
      <c r="E25" s="16"/>
      <c r="F25" s="16"/>
      <c r="G25" s="19"/>
      <c r="H25" s="22"/>
      <c r="I25" s="20"/>
      <c r="J25" s="20"/>
      <c r="K25" s="20" t="str">
        <f t="shared" si="0"/>
        <v/>
      </c>
      <c r="L25" s="21"/>
    </row>
    <row r="26" spans="1:12" s="43" customFormat="1" ht="15.75" customHeight="1">
      <c r="A26" s="1094" t="s">
        <v>378</v>
      </c>
      <c r="B26" s="1095"/>
      <c r="C26" s="116"/>
      <c r="D26" s="116"/>
      <c r="E26" s="59"/>
      <c r="F26" s="59"/>
      <c r="G26" s="55"/>
      <c r="H26" s="56">
        <f>SUM(H7:H25)</f>
        <v>0</v>
      </c>
      <c r="I26" s="56">
        <f>SUM(I7:I25)</f>
        <v>0</v>
      </c>
      <c r="J26" s="57">
        <f>I26-H26</f>
        <v>0</v>
      </c>
      <c r="K26" s="57" t="str">
        <f t="shared" si="0"/>
        <v/>
      </c>
      <c r="L26" s="61"/>
    </row>
    <row r="27" spans="1:12" s="43" customFormat="1" ht="15.75" customHeight="1">
      <c r="A27" s="1094" t="s">
        <v>661</v>
      </c>
      <c r="B27" s="1095"/>
      <c r="C27" s="116"/>
      <c r="D27" s="116"/>
      <c r="E27" s="59"/>
      <c r="F27" s="59"/>
      <c r="G27" s="55"/>
      <c r="H27" s="56"/>
      <c r="I27" s="57"/>
      <c r="J27" s="57">
        <f>I27-H27</f>
        <v>0</v>
      </c>
      <c r="K27" s="57" t="str">
        <f t="shared" si="0"/>
        <v/>
      </c>
      <c r="L27" s="61"/>
    </row>
    <row r="28" spans="1:12" s="43" customFormat="1" ht="15.75" customHeight="1">
      <c r="A28" s="1094" t="s">
        <v>378</v>
      </c>
      <c r="B28" s="1095"/>
      <c r="C28" s="116"/>
      <c r="D28" s="116"/>
      <c r="E28" s="59"/>
      <c r="F28" s="59"/>
      <c r="G28" s="55">
        <f>SUM(G7:G27)</f>
        <v>0</v>
      </c>
      <c r="H28" s="56">
        <f>H26-H27</f>
        <v>0</v>
      </c>
      <c r="I28" s="56">
        <f>I26-I27</f>
        <v>0</v>
      </c>
      <c r="J28" s="57">
        <f>I28-H28</f>
        <v>0</v>
      </c>
      <c r="K28" s="57" t="str">
        <f t="shared" si="0"/>
        <v/>
      </c>
      <c r="L28" s="61"/>
    </row>
    <row r="29" spans="1:12" ht="15.75" customHeight="1">
      <c r="A29" s="24" t="str">
        <f>封面!D11&amp;封面!F11</f>
        <v>资产清查单位填报人：赵翠</v>
      </c>
      <c r="H29" s="24"/>
    </row>
    <row r="30" spans="1:12"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L2"/>
    <mergeCell ref="A3:L3"/>
    <mergeCell ref="A26:B26"/>
    <mergeCell ref="A27:B27"/>
    <mergeCell ref="A28:B28"/>
  </mergeCells>
  <phoneticPr fontId="14" type="noConversion"/>
  <hyperlinks>
    <hyperlink ref="A1" location="索引目录!E45" display="返回索引页"/>
    <hyperlink ref="B1" location="'4-7在建工程汇总'!A1" display="返回"/>
  </hyperlinks>
  <printOptions horizontalCentered="1"/>
  <pageMargins left="0.35" right="0.3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30"/>
  <sheetViews>
    <sheetView workbookViewId="0">
      <selection activeCell="L14" sqref="L14"/>
    </sheetView>
  </sheetViews>
  <sheetFormatPr defaultColWidth="9" defaultRowHeight="15.75" customHeight="1" outlineLevelCol="1"/>
  <cols>
    <col min="1" max="1" width="4.75" style="3" customWidth="1"/>
    <col min="2" max="2" width="15.5" style="3" customWidth="1"/>
    <col min="3" max="3" width="9.25" style="3" customWidth="1"/>
    <col min="4" max="4" width="8.5" style="3" customWidth="1"/>
    <col min="5" max="5" width="9" style="3" hidden="1" customWidth="1" outlineLevel="1"/>
    <col min="6" max="6" width="7.83203125" style="3" hidden="1" customWidth="1" outlineLevel="1"/>
    <col min="7" max="7" width="10.75" style="3" hidden="1" customWidth="1" outlineLevel="1"/>
    <col min="8" max="8" width="11" style="3" hidden="1" customWidth="1" outlineLevel="1"/>
    <col min="9" max="9" width="9" style="3" collapsed="1"/>
    <col min="10" max="10" width="9" style="3"/>
    <col min="11" max="11" width="11.33203125" style="3" bestFit="1" customWidth="1"/>
    <col min="12" max="12" width="11.75" style="3" customWidth="1"/>
    <col min="13" max="13" width="9" style="3"/>
    <col min="14" max="14" width="8.5" style="3" customWidth="1"/>
    <col min="15" max="15" width="10.58203125" style="3" customWidth="1"/>
    <col min="16" max="17" width="9" style="3"/>
    <col min="18" max="18" width="6.25" style="3" customWidth="1"/>
    <col min="19" max="19" width="7.75" style="3" customWidth="1"/>
    <col min="20" max="16384" width="9" style="3"/>
  </cols>
  <sheetData>
    <row r="1" spans="1:19" ht="13">
      <c r="A1" s="128" t="s">
        <v>0</v>
      </c>
      <c r="B1" s="5" t="s">
        <v>303</v>
      </c>
      <c r="C1" s="6"/>
      <c r="D1" s="6"/>
      <c r="E1" s="6"/>
      <c r="F1" s="6"/>
      <c r="G1" s="6"/>
      <c r="H1" s="6"/>
      <c r="I1" s="6"/>
      <c r="J1" s="6"/>
      <c r="K1" s="6"/>
      <c r="L1" s="6"/>
      <c r="M1" s="6"/>
      <c r="N1" s="6"/>
      <c r="O1" s="6"/>
      <c r="P1" s="6"/>
      <c r="Q1" s="6"/>
      <c r="R1" s="6"/>
      <c r="S1" s="6"/>
    </row>
    <row r="2" spans="1:19" s="1" customFormat="1" ht="30" customHeight="1">
      <c r="A2" s="1106" t="s">
        <v>987</v>
      </c>
      <c r="B2" s="1107"/>
      <c r="C2" s="1107"/>
      <c r="D2" s="1107"/>
      <c r="E2" s="1107"/>
      <c r="F2" s="1107"/>
      <c r="G2" s="1107"/>
      <c r="H2" s="1107"/>
      <c r="I2" s="1107"/>
      <c r="J2" s="1107"/>
      <c r="K2" s="1107"/>
      <c r="L2" s="1107"/>
      <c r="M2" s="1107"/>
      <c r="N2" s="1107"/>
      <c r="O2" s="1107"/>
      <c r="P2" s="1107"/>
      <c r="Q2" s="1107"/>
      <c r="R2" s="1107"/>
      <c r="S2" s="1107"/>
    </row>
    <row r="3" spans="1:19" ht="14.15" customHeight="1">
      <c r="A3" s="1108" t="str">
        <f>CONCATENATE(封面!D9,封面!F9,封面!G9,封面!H9,封面!I9,封面!J9,封面!K9)</f>
        <v>清查基准日：2025年8月31日</v>
      </c>
      <c r="B3" s="1108"/>
      <c r="C3" s="1108"/>
      <c r="D3" s="1108"/>
      <c r="E3" s="1108"/>
      <c r="F3" s="1108"/>
      <c r="G3" s="1108"/>
      <c r="H3" s="1108"/>
      <c r="I3" s="1108"/>
      <c r="J3" s="1108"/>
      <c r="K3" s="1108"/>
      <c r="L3" s="1111"/>
      <c r="M3" s="1111"/>
      <c r="N3" s="1111"/>
      <c r="O3" s="1111"/>
      <c r="P3" s="1111"/>
      <c r="Q3" s="1111"/>
      <c r="R3" s="1111"/>
      <c r="S3" s="1111"/>
    </row>
    <row r="4" spans="1:19" ht="14.15" customHeight="1">
      <c r="A4" s="8"/>
      <c r="B4" s="8"/>
      <c r="C4" s="8"/>
      <c r="D4" s="8"/>
      <c r="E4" s="8"/>
      <c r="F4" s="8"/>
      <c r="G4" s="8"/>
      <c r="H4" s="8"/>
      <c r="I4" s="8"/>
      <c r="J4" s="8"/>
      <c r="K4" s="8"/>
      <c r="L4" s="9"/>
      <c r="M4" s="9"/>
      <c r="N4" s="9"/>
      <c r="O4" s="9"/>
      <c r="P4" s="9"/>
      <c r="Q4" s="9"/>
      <c r="R4" s="9"/>
      <c r="S4" s="10" t="s">
        <v>662</v>
      </c>
    </row>
    <row r="5" spans="1:19" ht="15.75" customHeight="1">
      <c r="A5" s="11" t="str">
        <f>封面!D7&amp;封面!E7</f>
        <v>资产清查单位：和县飞雁城乡客运有限公司</v>
      </c>
      <c r="S5" s="12" t="s">
        <v>203</v>
      </c>
    </row>
    <row r="6" spans="1:19" s="2" customFormat="1" ht="15.75" customHeight="1">
      <c r="A6" s="1128" t="s">
        <v>205</v>
      </c>
      <c r="B6" s="1128" t="s">
        <v>656</v>
      </c>
      <c r="C6" s="1241" t="s">
        <v>663</v>
      </c>
      <c r="D6" s="1241" t="s">
        <v>664</v>
      </c>
      <c r="E6" s="1128" t="s">
        <v>274</v>
      </c>
      <c r="F6" s="1129"/>
      <c r="G6" s="1129"/>
      <c r="H6" s="1134"/>
      <c r="I6" s="1159" t="s">
        <v>275</v>
      </c>
      <c r="J6" s="1159"/>
      <c r="K6" s="1159"/>
      <c r="L6" s="1299"/>
      <c r="M6" s="1128" t="s">
        <v>276</v>
      </c>
      <c r="N6" s="1129"/>
      <c r="O6" s="1129"/>
      <c r="P6" s="1129"/>
      <c r="Q6" s="1184" t="s">
        <v>277</v>
      </c>
      <c r="R6" s="1241" t="s">
        <v>305</v>
      </c>
      <c r="S6" s="1241" t="s">
        <v>208</v>
      </c>
    </row>
    <row r="7" spans="1:19" s="2" customFormat="1" ht="15.75" customHeight="1">
      <c r="A7" s="1129"/>
      <c r="B7" s="1129"/>
      <c r="C7" s="1129"/>
      <c r="D7" s="1129"/>
      <c r="E7" s="13" t="s">
        <v>665</v>
      </c>
      <c r="F7" s="13" t="s">
        <v>666</v>
      </c>
      <c r="G7" s="13" t="s">
        <v>667</v>
      </c>
      <c r="H7" s="14" t="s">
        <v>177</v>
      </c>
      <c r="I7" s="30" t="s">
        <v>665</v>
      </c>
      <c r="J7" s="13" t="s">
        <v>666</v>
      </c>
      <c r="K7" s="13" t="s">
        <v>667</v>
      </c>
      <c r="L7" s="13" t="s">
        <v>177</v>
      </c>
      <c r="M7" s="13" t="s">
        <v>665</v>
      </c>
      <c r="N7" s="13" t="s">
        <v>666</v>
      </c>
      <c r="O7" s="13" t="s">
        <v>667</v>
      </c>
      <c r="P7" s="13" t="s">
        <v>177</v>
      </c>
      <c r="Q7" s="1185"/>
      <c r="R7" s="1129"/>
      <c r="S7" s="1129"/>
    </row>
    <row r="8" spans="1:19" ht="15.75" customHeight="1">
      <c r="A8" s="16"/>
      <c r="B8" s="17"/>
      <c r="C8" s="18"/>
      <c r="D8" s="18"/>
      <c r="E8" s="20"/>
      <c r="F8" s="20"/>
      <c r="G8" s="20"/>
      <c r="H8" s="19"/>
      <c r="I8" s="22"/>
      <c r="J8" s="20"/>
      <c r="K8" s="20"/>
      <c r="L8" s="20"/>
      <c r="M8" s="20"/>
      <c r="N8" s="20"/>
      <c r="O8" s="20"/>
      <c r="P8" s="20"/>
      <c r="Q8" s="20"/>
      <c r="R8" s="20" t="str">
        <f t="shared" ref="R8:R28" si="0">IF(L8=0,"",(P8-L8)/L8*100)</f>
        <v/>
      </c>
      <c r="S8" s="21"/>
    </row>
    <row r="9" spans="1:19" ht="15.75" customHeight="1">
      <c r="A9" s="16"/>
      <c r="B9" s="17"/>
      <c r="C9" s="18"/>
      <c r="D9" s="18"/>
      <c r="E9" s="20"/>
      <c r="F9" s="20"/>
      <c r="G9" s="20"/>
      <c r="H9" s="19"/>
      <c r="I9" s="22"/>
      <c r="J9" s="20"/>
      <c r="K9" s="20"/>
      <c r="L9" s="20"/>
      <c r="M9" s="20"/>
      <c r="N9" s="20"/>
      <c r="O9" s="20"/>
      <c r="P9" s="20"/>
      <c r="Q9" s="20"/>
      <c r="R9" s="20" t="str">
        <f t="shared" si="0"/>
        <v/>
      </c>
      <c r="S9" s="21"/>
    </row>
    <row r="10" spans="1:19" ht="15.75" customHeight="1">
      <c r="A10" s="16"/>
      <c r="B10" s="17"/>
      <c r="C10" s="18"/>
      <c r="D10" s="18"/>
      <c r="E10" s="20"/>
      <c r="F10" s="20"/>
      <c r="G10" s="20"/>
      <c r="H10" s="19"/>
      <c r="I10" s="22"/>
      <c r="J10" s="20"/>
      <c r="K10" s="20"/>
      <c r="L10" s="20"/>
      <c r="M10" s="20"/>
      <c r="N10" s="20"/>
      <c r="O10" s="20"/>
      <c r="P10" s="20"/>
      <c r="Q10" s="20"/>
      <c r="R10" s="20" t="str">
        <f t="shared" si="0"/>
        <v/>
      </c>
      <c r="S10" s="21"/>
    </row>
    <row r="11" spans="1:19" ht="15.75" customHeight="1">
      <c r="A11" s="16"/>
      <c r="B11" s="17"/>
      <c r="C11" s="18"/>
      <c r="D11" s="18"/>
      <c r="E11" s="20"/>
      <c r="F11" s="20"/>
      <c r="G11" s="20"/>
      <c r="H11" s="19"/>
      <c r="I11" s="22"/>
      <c r="J11" s="20"/>
      <c r="K11" s="20"/>
      <c r="L11" s="20"/>
      <c r="M11" s="20"/>
      <c r="N11" s="20"/>
      <c r="O11" s="20"/>
      <c r="P11" s="20"/>
      <c r="Q11" s="20"/>
      <c r="R11" s="20" t="str">
        <f t="shared" si="0"/>
        <v/>
      </c>
      <c r="S11" s="21"/>
    </row>
    <row r="12" spans="1:19" ht="15.75" customHeight="1">
      <c r="A12" s="16"/>
      <c r="B12" s="17"/>
      <c r="C12" s="18"/>
      <c r="D12" s="18"/>
      <c r="E12" s="20"/>
      <c r="F12" s="20"/>
      <c r="G12" s="20"/>
      <c r="H12" s="19"/>
      <c r="I12" s="22"/>
      <c r="J12" s="20"/>
      <c r="K12" s="20"/>
      <c r="L12" s="20"/>
      <c r="M12" s="20"/>
      <c r="N12" s="20"/>
      <c r="O12" s="20"/>
      <c r="P12" s="20"/>
      <c r="Q12" s="20"/>
      <c r="R12" s="20" t="str">
        <f t="shared" si="0"/>
        <v/>
      </c>
      <c r="S12" s="21"/>
    </row>
    <row r="13" spans="1:19" ht="15.75" customHeight="1">
      <c r="A13" s="16"/>
      <c r="B13" s="17"/>
      <c r="C13" s="18"/>
      <c r="D13" s="18"/>
      <c r="E13" s="20"/>
      <c r="F13" s="20"/>
      <c r="G13" s="20"/>
      <c r="H13" s="19"/>
      <c r="I13" s="22"/>
      <c r="J13" s="20"/>
      <c r="K13" s="20"/>
      <c r="L13" s="20"/>
      <c r="M13" s="20"/>
      <c r="N13" s="20"/>
      <c r="O13" s="20"/>
      <c r="P13" s="20"/>
      <c r="Q13" s="20"/>
      <c r="R13" s="20" t="str">
        <f t="shared" si="0"/>
        <v/>
      </c>
      <c r="S13" s="21"/>
    </row>
    <row r="14" spans="1:19" ht="15.75" customHeight="1">
      <c r="A14" s="16"/>
      <c r="B14" s="17"/>
      <c r="C14" s="18"/>
      <c r="D14" s="18"/>
      <c r="E14" s="20"/>
      <c r="F14" s="20"/>
      <c r="G14" s="20"/>
      <c r="H14" s="19"/>
      <c r="I14" s="22"/>
      <c r="J14" s="20"/>
      <c r="K14" s="20"/>
      <c r="L14" s="20"/>
      <c r="M14" s="20"/>
      <c r="N14" s="20"/>
      <c r="O14" s="20"/>
      <c r="P14" s="20"/>
      <c r="Q14" s="20"/>
      <c r="R14" s="20" t="str">
        <f t="shared" si="0"/>
        <v/>
      </c>
      <c r="S14" s="21"/>
    </row>
    <row r="15" spans="1:19" ht="15.75" customHeight="1">
      <c r="A15" s="16"/>
      <c r="B15" s="17"/>
      <c r="C15" s="18"/>
      <c r="D15" s="18"/>
      <c r="E15" s="20"/>
      <c r="F15" s="20"/>
      <c r="G15" s="20"/>
      <c r="H15" s="19"/>
      <c r="I15" s="22"/>
      <c r="J15" s="20"/>
      <c r="K15" s="20"/>
      <c r="L15" s="20"/>
      <c r="M15" s="20"/>
      <c r="N15" s="20"/>
      <c r="O15" s="20"/>
      <c r="P15" s="20"/>
      <c r="Q15" s="20"/>
      <c r="R15" s="20" t="str">
        <f t="shared" si="0"/>
        <v/>
      </c>
      <c r="S15" s="21"/>
    </row>
    <row r="16" spans="1:19" ht="15.75" customHeight="1">
      <c r="A16" s="16"/>
      <c r="B16" s="17"/>
      <c r="C16" s="18"/>
      <c r="D16" s="18"/>
      <c r="E16" s="20"/>
      <c r="F16" s="20"/>
      <c r="G16" s="20"/>
      <c r="H16" s="19"/>
      <c r="I16" s="22"/>
      <c r="J16" s="20"/>
      <c r="K16" s="20"/>
      <c r="L16" s="20"/>
      <c r="M16" s="20"/>
      <c r="N16" s="20"/>
      <c r="O16" s="20"/>
      <c r="P16" s="20"/>
      <c r="Q16" s="20"/>
      <c r="R16" s="20" t="str">
        <f t="shared" si="0"/>
        <v/>
      </c>
      <c r="S16" s="21"/>
    </row>
    <row r="17" spans="1:19" ht="15.75" customHeight="1">
      <c r="A17" s="16"/>
      <c r="B17" s="17"/>
      <c r="C17" s="18"/>
      <c r="D17" s="18"/>
      <c r="E17" s="20"/>
      <c r="F17" s="20"/>
      <c r="G17" s="20"/>
      <c r="H17" s="19"/>
      <c r="I17" s="22"/>
      <c r="J17" s="20"/>
      <c r="K17" s="20"/>
      <c r="L17" s="20"/>
      <c r="M17" s="20"/>
      <c r="N17" s="20"/>
      <c r="O17" s="20"/>
      <c r="P17" s="20"/>
      <c r="Q17" s="20"/>
      <c r="R17" s="20" t="str">
        <f t="shared" si="0"/>
        <v/>
      </c>
      <c r="S17" s="21"/>
    </row>
    <row r="18" spans="1:19" ht="15.75" customHeight="1">
      <c r="A18" s="16"/>
      <c r="B18" s="17"/>
      <c r="C18" s="18"/>
      <c r="D18" s="18"/>
      <c r="E18" s="20"/>
      <c r="F18" s="20"/>
      <c r="G18" s="20"/>
      <c r="H18" s="19"/>
      <c r="I18" s="22"/>
      <c r="J18" s="20"/>
      <c r="K18" s="20"/>
      <c r="L18" s="20"/>
      <c r="M18" s="20"/>
      <c r="N18" s="20"/>
      <c r="O18" s="20"/>
      <c r="P18" s="20"/>
      <c r="Q18" s="20"/>
      <c r="R18" s="20" t="str">
        <f t="shared" si="0"/>
        <v/>
      </c>
      <c r="S18" s="21"/>
    </row>
    <row r="19" spans="1:19" ht="15.75" customHeight="1">
      <c r="A19" s="16"/>
      <c r="B19" s="17"/>
      <c r="C19" s="18"/>
      <c r="D19" s="18"/>
      <c r="E19" s="20"/>
      <c r="F19" s="20"/>
      <c r="G19" s="20"/>
      <c r="H19" s="19"/>
      <c r="I19" s="22"/>
      <c r="J19" s="20"/>
      <c r="K19" s="20"/>
      <c r="L19" s="20"/>
      <c r="M19" s="20"/>
      <c r="N19" s="20"/>
      <c r="O19" s="20"/>
      <c r="P19" s="20"/>
      <c r="Q19" s="20"/>
      <c r="R19" s="20" t="str">
        <f t="shared" si="0"/>
        <v/>
      </c>
      <c r="S19" s="21"/>
    </row>
    <row r="20" spans="1:19" ht="15.75" customHeight="1">
      <c r="A20" s="16"/>
      <c r="B20" s="17"/>
      <c r="C20" s="18"/>
      <c r="D20" s="18"/>
      <c r="E20" s="20"/>
      <c r="F20" s="20"/>
      <c r="G20" s="20"/>
      <c r="H20" s="19"/>
      <c r="I20" s="22"/>
      <c r="J20" s="20"/>
      <c r="K20" s="20"/>
      <c r="L20" s="20"/>
      <c r="M20" s="20"/>
      <c r="N20" s="20"/>
      <c r="O20" s="20"/>
      <c r="P20" s="20"/>
      <c r="Q20" s="20"/>
      <c r="R20" s="20" t="str">
        <f t="shared" si="0"/>
        <v/>
      </c>
      <c r="S20" s="21"/>
    </row>
    <row r="21" spans="1:19" ht="15.75" customHeight="1">
      <c r="A21" s="16"/>
      <c r="B21" s="17"/>
      <c r="C21" s="18"/>
      <c r="D21" s="18"/>
      <c r="E21" s="20"/>
      <c r="F21" s="20"/>
      <c r="G21" s="20"/>
      <c r="H21" s="19"/>
      <c r="I21" s="22"/>
      <c r="J21" s="20"/>
      <c r="K21" s="20"/>
      <c r="L21" s="20"/>
      <c r="M21" s="20"/>
      <c r="N21" s="20"/>
      <c r="O21" s="20"/>
      <c r="P21" s="20"/>
      <c r="Q21" s="20"/>
      <c r="R21" s="20" t="str">
        <f t="shared" si="0"/>
        <v/>
      </c>
      <c r="S21" s="21"/>
    </row>
    <row r="22" spans="1:19" ht="15.75" customHeight="1">
      <c r="A22" s="16"/>
      <c r="B22" s="17"/>
      <c r="C22" s="18"/>
      <c r="D22" s="18"/>
      <c r="E22" s="20"/>
      <c r="F22" s="20"/>
      <c r="G22" s="20"/>
      <c r="H22" s="19"/>
      <c r="I22" s="22"/>
      <c r="J22" s="20"/>
      <c r="K22" s="20"/>
      <c r="L22" s="20"/>
      <c r="M22" s="20"/>
      <c r="N22" s="20"/>
      <c r="O22" s="20"/>
      <c r="P22" s="20"/>
      <c r="Q22" s="20"/>
      <c r="R22" s="20" t="str">
        <f t="shared" si="0"/>
        <v/>
      </c>
      <c r="S22" s="21"/>
    </row>
    <row r="23" spans="1:19" ht="15.75" customHeight="1">
      <c r="A23" s="16"/>
      <c r="B23" s="17"/>
      <c r="C23" s="18"/>
      <c r="D23" s="18"/>
      <c r="E23" s="20"/>
      <c r="F23" s="20"/>
      <c r="G23" s="20"/>
      <c r="H23" s="19"/>
      <c r="I23" s="22"/>
      <c r="J23" s="20"/>
      <c r="K23" s="20"/>
      <c r="L23" s="20"/>
      <c r="M23" s="20"/>
      <c r="N23" s="20"/>
      <c r="O23" s="20"/>
      <c r="P23" s="20"/>
      <c r="Q23" s="20"/>
      <c r="R23" s="20" t="str">
        <f t="shared" si="0"/>
        <v/>
      </c>
      <c r="S23" s="21"/>
    </row>
    <row r="24" spans="1:19" ht="15.75" customHeight="1">
      <c r="A24" s="16"/>
      <c r="B24" s="17"/>
      <c r="C24" s="18"/>
      <c r="D24" s="18"/>
      <c r="E24" s="20"/>
      <c r="F24" s="20"/>
      <c r="G24" s="20"/>
      <c r="H24" s="19"/>
      <c r="I24" s="22"/>
      <c r="J24" s="20"/>
      <c r="K24" s="20"/>
      <c r="L24" s="20"/>
      <c r="M24" s="20"/>
      <c r="N24" s="20"/>
      <c r="O24" s="20"/>
      <c r="P24" s="20"/>
      <c r="Q24" s="20"/>
      <c r="R24" s="20" t="str">
        <f t="shared" si="0"/>
        <v/>
      </c>
      <c r="S24" s="21"/>
    </row>
    <row r="25" spans="1:19" ht="15.75" customHeight="1">
      <c r="A25" s="16"/>
      <c r="B25" s="17"/>
      <c r="C25" s="18"/>
      <c r="D25" s="18"/>
      <c r="E25" s="20"/>
      <c r="F25" s="20"/>
      <c r="G25" s="20"/>
      <c r="H25" s="19"/>
      <c r="I25" s="22"/>
      <c r="J25" s="20"/>
      <c r="K25" s="20"/>
      <c r="L25" s="20"/>
      <c r="M25" s="20"/>
      <c r="N25" s="20"/>
      <c r="O25" s="20"/>
      <c r="P25" s="20"/>
      <c r="Q25" s="20"/>
      <c r="R25" s="20" t="str">
        <f t="shared" si="0"/>
        <v/>
      </c>
      <c r="S25" s="21"/>
    </row>
    <row r="26" spans="1:19" s="43" customFormat="1" ht="15.75" customHeight="1">
      <c r="A26" s="1094" t="s">
        <v>177</v>
      </c>
      <c r="B26" s="1095"/>
      <c r="C26" s="116"/>
      <c r="D26" s="116"/>
      <c r="E26" s="57"/>
      <c r="F26" s="57"/>
      <c r="G26" s="57"/>
      <c r="H26" s="55"/>
      <c r="I26" s="56"/>
      <c r="J26" s="57"/>
      <c r="K26" s="57"/>
      <c r="L26" s="57">
        <f>SUM(L8:L25)</f>
        <v>0</v>
      </c>
      <c r="M26" s="57"/>
      <c r="N26" s="57"/>
      <c r="O26" s="57"/>
      <c r="P26" s="57">
        <f>SUM(P8:P25)</f>
        <v>0</v>
      </c>
      <c r="Q26" s="57">
        <f>P26-L26</f>
        <v>0</v>
      </c>
      <c r="R26" s="57" t="str">
        <f t="shared" si="0"/>
        <v/>
      </c>
      <c r="S26" s="61"/>
    </row>
    <row r="27" spans="1:19" s="43" customFormat="1" ht="15.75" customHeight="1">
      <c r="A27" s="1094" t="s">
        <v>668</v>
      </c>
      <c r="B27" s="1095"/>
      <c r="C27" s="116"/>
      <c r="D27" s="116"/>
      <c r="E27" s="57"/>
      <c r="F27" s="57"/>
      <c r="G27" s="57"/>
      <c r="H27" s="55"/>
      <c r="I27" s="56"/>
      <c r="J27" s="57"/>
      <c r="K27" s="57"/>
      <c r="L27" s="57"/>
      <c r="M27" s="57"/>
      <c r="N27" s="57"/>
      <c r="O27" s="57"/>
      <c r="P27" s="57"/>
      <c r="Q27" s="57">
        <f>P27-L27</f>
        <v>0</v>
      </c>
      <c r="R27" s="57" t="str">
        <f t="shared" si="0"/>
        <v/>
      </c>
      <c r="S27" s="61"/>
    </row>
    <row r="28" spans="1:19" s="43" customFormat="1" ht="15.75" customHeight="1">
      <c r="A28" s="1094" t="s">
        <v>378</v>
      </c>
      <c r="B28" s="1095"/>
      <c r="C28" s="116"/>
      <c r="D28" s="116"/>
      <c r="E28" s="57"/>
      <c r="F28" s="57"/>
      <c r="G28" s="57"/>
      <c r="H28" s="55">
        <f>SUM(H8:H27)</f>
        <v>0</v>
      </c>
      <c r="I28" s="56"/>
      <c r="J28" s="57"/>
      <c r="K28" s="57"/>
      <c r="L28" s="57">
        <f>L26-L27</f>
        <v>0</v>
      </c>
      <c r="M28" s="57"/>
      <c r="N28" s="57"/>
      <c r="O28" s="57"/>
      <c r="P28" s="57">
        <f>P26-P27</f>
        <v>0</v>
      </c>
      <c r="Q28" s="57">
        <f>P28-L28</f>
        <v>0</v>
      </c>
      <c r="R28" s="57" t="str">
        <f t="shared" si="0"/>
        <v/>
      </c>
      <c r="S28" s="61"/>
    </row>
    <row r="29" spans="1:19" s="43" customFormat="1" ht="15.75" customHeight="1">
      <c r="A29" s="66" t="str">
        <f>封面!D11&amp;封面!F11</f>
        <v>资产清查单位填报人：赵翠</v>
      </c>
      <c r="L29" s="66"/>
    </row>
    <row r="30" spans="1:19" s="43" customFormat="1" ht="15.75" customHeight="1">
      <c r="A30"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5">
    <mergeCell ref="D6:D7"/>
    <mergeCell ref="A2:S2"/>
    <mergeCell ref="A3:S3"/>
    <mergeCell ref="E6:H6"/>
    <mergeCell ref="I6:L6"/>
    <mergeCell ref="M6:P6"/>
    <mergeCell ref="Q6:Q7"/>
    <mergeCell ref="R6:R7"/>
    <mergeCell ref="S6:S7"/>
    <mergeCell ref="A27:B27"/>
    <mergeCell ref="A28:B28"/>
    <mergeCell ref="A6:A7"/>
    <mergeCell ref="B6:B7"/>
    <mergeCell ref="C6:C7"/>
    <mergeCell ref="A26:B26"/>
  </mergeCells>
  <phoneticPr fontId="14" type="noConversion"/>
  <hyperlinks>
    <hyperlink ref="A1" location="索引目录!E46" display="返回索引页"/>
    <hyperlink ref="B1" location="'4-7在建工程汇总'!A1" display="返回"/>
  </hyperlinks>
  <printOptions horizontalCentered="1"/>
  <pageMargins left="0.55000000000000004" right="0.55000000000000004"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0"/>
  <sheetViews>
    <sheetView workbookViewId="0">
      <selection activeCell="J29" sqref="J29"/>
    </sheetView>
  </sheetViews>
  <sheetFormatPr defaultColWidth="9" defaultRowHeight="15.75" customHeight="1" outlineLevelCol="1"/>
  <cols>
    <col min="1" max="1" width="5.83203125" style="3" customWidth="1"/>
    <col min="2" max="2" width="17.25" style="3" customWidth="1"/>
    <col min="3" max="3" width="11.08203125" style="3" customWidth="1"/>
    <col min="4" max="4" width="6.75" style="3" customWidth="1"/>
    <col min="5" max="5" width="9" style="3" hidden="1" customWidth="1" outlineLevel="1"/>
    <col min="6" max="6" width="8.08203125" style="3" hidden="1" customWidth="1" outlineLevel="1"/>
    <col min="7" max="7" width="12.58203125" style="3" hidden="1" customWidth="1" outlineLevel="1"/>
    <col min="8" max="8" width="10.5" style="3" customWidth="1" collapsed="1"/>
    <col min="9" max="9" width="9.75" style="3" customWidth="1"/>
    <col min="10" max="10" width="13.08203125" style="3" bestFit="1" customWidth="1"/>
    <col min="11" max="12" width="9" style="3"/>
    <col min="13" max="14" width="12.75" style="3" customWidth="1"/>
    <col min="15" max="15" width="6.5" style="3" customWidth="1"/>
    <col min="16" max="16384" width="9" style="3"/>
  </cols>
  <sheetData>
    <row r="1" spans="1:16" ht="13">
      <c r="A1" s="128" t="s">
        <v>0</v>
      </c>
      <c r="B1" s="5" t="s">
        <v>303</v>
      </c>
      <c r="C1" s="6"/>
      <c r="D1" s="6"/>
      <c r="E1" s="6"/>
      <c r="F1" s="6"/>
      <c r="G1" s="6"/>
      <c r="H1" s="6"/>
      <c r="I1" s="6"/>
      <c r="J1" s="6"/>
      <c r="K1" s="6"/>
      <c r="L1" s="6"/>
      <c r="M1" s="6"/>
      <c r="N1" s="6"/>
      <c r="O1" s="6"/>
      <c r="P1" s="6"/>
    </row>
    <row r="2" spans="1:16" s="1" customFormat="1" ht="30" customHeight="1">
      <c r="A2" s="1106" t="s">
        <v>986</v>
      </c>
      <c r="B2" s="1107"/>
      <c r="C2" s="1107"/>
      <c r="D2" s="1107"/>
      <c r="E2" s="1107"/>
      <c r="F2" s="1107"/>
      <c r="G2" s="1107"/>
      <c r="H2" s="1107"/>
      <c r="I2" s="1107"/>
      <c r="J2" s="1107"/>
      <c r="K2" s="1107"/>
      <c r="L2" s="1107"/>
      <c r="M2" s="1107"/>
      <c r="N2" s="1107"/>
      <c r="O2" s="1107"/>
      <c r="P2" s="1107"/>
    </row>
    <row r="3" spans="1:16" ht="14.15" customHeight="1">
      <c r="A3" s="1108" t="str">
        <f>CONCATENATE(封面!D9,封面!F9,封面!G9,封面!H9,封面!I9,封面!J9,封面!K9)</f>
        <v>清查基准日：2025年8月31日</v>
      </c>
      <c r="B3" s="1108"/>
      <c r="C3" s="1108"/>
      <c r="D3" s="1108"/>
      <c r="E3" s="1108"/>
      <c r="F3" s="1108"/>
      <c r="G3" s="1108"/>
      <c r="H3" s="1108"/>
      <c r="I3" s="1108"/>
      <c r="J3" s="1108"/>
      <c r="K3" s="1111"/>
      <c r="L3" s="1111"/>
      <c r="M3" s="1111"/>
      <c r="N3" s="1111"/>
      <c r="O3" s="1111"/>
      <c r="P3" s="1111"/>
    </row>
    <row r="4" spans="1:16" ht="14.15" customHeight="1">
      <c r="A4" s="8"/>
      <c r="B4" s="8"/>
      <c r="C4" s="8"/>
      <c r="D4" s="8"/>
      <c r="E4" s="8"/>
      <c r="F4" s="8"/>
      <c r="G4" s="8"/>
      <c r="H4" s="8"/>
      <c r="I4" s="8"/>
      <c r="J4" s="8"/>
      <c r="K4" s="9"/>
      <c r="L4" s="9"/>
      <c r="M4" s="9"/>
      <c r="N4" s="9"/>
      <c r="O4" s="9"/>
      <c r="P4" s="10" t="s">
        <v>669</v>
      </c>
    </row>
    <row r="5" spans="1:16" ht="15.75" customHeight="1">
      <c r="A5" s="11" t="str">
        <f>封面!D7&amp;封面!E7</f>
        <v>资产清查单位：和县飞雁城乡客运有限公司</v>
      </c>
      <c r="P5" s="12" t="s">
        <v>203</v>
      </c>
    </row>
    <row r="6" spans="1:16" s="2" customFormat="1" ht="15.75" customHeight="1">
      <c r="A6" s="1128" t="s">
        <v>205</v>
      </c>
      <c r="B6" s="1128" t="s">
        <v>670</v>
      </c>
      <c r="C6" s="1128" t="s">
        <v>671</v>
      </c>
      <c r="D6" s="1241" t="s">
        <v>672</v>
      </c>
      <c r="E6" s="1128" t="s">
        <v>274</v>
      </c>
      <c r="F6" s="1129"/>
      <c r="G6" s="1134"/>
      <c r="H6" s="1159" t="s">
        <v>275</v>
      </c>
      <c r="I6" s="1159"/>
      <c r="J6" s="1299"/>
      <c r="K6" s="1241" t="s">
        <v>460</v>
      </c>
      <c r="L6" s="1128" t="s">
        <v>276</v>
      </c>
      <c r="M6" s="1129"/>
      <c r="N6" s="1206" t="s">
        <v>277</v>
      </c>
      <c r="O6" s="1241" t="s">
        <v>673</v>
      </c>
      <c r="P6" s="1241" t="s">
        <v>208</v>
      </c>
    </row>
    <row r="7" spans="1:16" s="2" customFormat="1" ht="15.75" customHeight="1">
      <c r="A7" s="1129"/>
      <c r="B7" s="1129"/>
      <c r="C7" s="1129"/>
      <c r="D7" s="1129"/>
      <c r="E7" s="13" t="s">
        <v>461</v>
      </c>
      <c r="F7" s="13" t="s">
        <v>462</v>
      </c>
      <c r="G7" s="14" t="s">
        <v>175</v>
      </c>
      <c r="H7" s="30" t="s">
        <v>461</v>
      </c>
      <c r="I7" s="13" t="s">
        <v>462</v>
      </c>
      <c r="J7" s="13" t="s">
        <v>175</v>
      </c>
      <c r="K7" s="1129"/>
      <c r="L7" s="13" t="s">
        <v>462</v>
      </c>
      <c r="M7" s="13" t="s">
        <v>175</v>
      </c>
      <c r="N7" s="1185"/>
      <c r="O7" s="1129"/>
      <c r="P7" s="1129"/>
    </row>
    <row r="8" spans="1:16" ht="15.75" customHeight="1">
      <c r="A8" s="16"/>
      <c r="B8" s="17"/>
      <c r="C8" s="17"/>
      <c r="D8" s="16"/>
      <c r="E8" s="38"/>
      <c r="F8" s="20"/>
      <c r="G8" s="19"/>
      <c r="H8" s="177"/>
      <c r="I8" s="20"/>
      <c r="J8" s="20"/>
      <c r="K8" s="38"/>
      <c r="L8" s="20"/>
      <c r="M8" s="20"/>
      <c r="N8" s="20"/>
      <c r="O8" s="20" t="str">
        <f t="shared" ref="O8:O28" si="0">IF(J8=0,"",(M8-J8)/J8*100)</f>
        <v/>
      </c>
      <c r="P8" s="21"/>
    </row>
    <row r="9" spans="1:16" ht="15.75" customHeight="1">
      <c r="A9" s="16"/>
      <c r="B9" s="17"/>
      <c r="C9" s="17"/>
      <c r="D9" s="16"/>
      <c r="E9" s="38"/>
      <c r="F9" s="20"/>
      <c r="G9" s="19"/>
      <c r="H9" s="177"/>
      <c r="I9" s="20"/>
      <c r="J9" s="20"/>
      <c r="K9" s="38"/>
      <c r="L9" s="20"/>
      <c r="M9" s="20"/>
      <c r="N9" s="20"/>
      <c r="O9" s="20" t="str">
        <f t="shared" si="0"/>
        <v/>
      </c>
      <c r="P9" s="21"/>
    </row>
    <row r="10" spans="1:16" ht="15.75" customHeight="1">
      <c r="A10" s="16"/>
      <c r="B10" s="17"/>
      <c r="C10" s="17"/>
      <c r="D10" s="16"/>
      <c r="E10" s="38"/>
      <c r="F10" s="20"/>
      <c r="G10" s="19"/>
      <c r="H10" s="177"/>
      <c r="I10" s="20"/>
      <c r="J10" s="20"/>
      <c r="K10" s="38"/>
      <c r="L10" s="20"/>
      <c r="M10" s="20"/>
      <c r="N10" s="20"/>
      <c r="O10" s="20" t="str">
        <f t="shared" si="0"/>
        <v/>
      </c>
      <c r="P10" s="21"/>
    </row>
    <row r="11" spans="1:16" ht="15.75" customHeight="1">
      <c r="A11" s="16"/>
      <c r="B11" s="17"/>
      <c r="C11" s="17"/>
      <c r="D11" s="16"/>
      <c r="E11" s="38"/>
      <c r="F11" s="20"/>
      <c r="G11" s="19"/>
      <c r="H11" s="177"/>
      <c r="I11" s="20"/>
      <c r="J11" s="20"/>
      <c r="K11" s="38"/>
      <c r="L11" s="20"/>
      <c r="M11" s="20"/>
      <c r="N11" s="20"/>
      <c r="O11" s="20" t="str">
        <f t="shared" si="0"/>
        <v/>
      </c>
      <c r="P11" s="21"/>
    </row>
    <row r="12" spans="1:16" ht="15.75" customHeight="1">
      <c r="A12" s="16"/>
      <c r="B12" s="17"/>
      <c r="C12" s="17"/>
      <c r="D12" s="16"/>
      <c r="E12" s="38"/>
      <c r="F12" s="20"/>
      <c r="G12" s="19"/>
      <c r="H12" s="177"/>
      <c r="I12" s="20"/>
      <c r="J12" s="20"/>
      <c r="K12" s="38"/>
      <c r="L12" s="20"/>
      <c r="M12" s="20"/>
      <c r="N12" s="20"/>
      <c r="O12" s="20" t="str">
        <f t="shared" si="0"/>
        <v/>
      </c>
      <c r="P12" s="21"/>
    </row>
    <row r="13" spans="1:16" ht="15.75" customHeight="1">
      <c r="A13" s="16"/>
      <c r="B13" s="17"/>
      <c r="C13" s="17"/>
      <c r="D13" s="16"/>
      <c r="E13" s="38"/>
      <c r="F13" s="20"/>
      <c r="G13" s="19"/>
      <c r="H13" s="177"/>
      <c r="I13" s="20"/>
      <c r="J13" s="20"/>
      <c r="K13" s="38"/>
      <c r="L13" s="20"/>
      <c r="M13" s="20"/>
      <c r="N13" s="20"/>
      <c r="O13" s="20" t="str">
        <f t="shared" si="0"/>
        <v/>
      </c>
      <c r="P13" s="21"/>
    </row>
    <row r="14" spans="1:16" ht="15.75" customHeight="1">
      <c r="A14" s="16"/>
      <c r="B14" s="17"/>
      <c r="C14" s="17"/>
      <c r="D14" s="16"/>
      <c r="E14" s="38"/>
      <c r="F14" s="20"/>
      <c r="G14" s="19"/>
      <c r="H14" s="177"/>
      <c r="I14" s="20"/>
      <c r="J14" s="20"/>
      <c r="K14" s="38"/>
      <c r="L14" s="20"/>
      <c r="M14" s="20"/>
      <c r="N14" s="20"/>
      <c r="O14" s="20" t="str">
        <f t="shared" si="0"/>
        <v/>
      </c>
      <c r="P14" s="21"/>
    </row>
    <row r="15" spans="1:16" ht="15.75" customHeight="1">
      <c r="A15" s="16"/>
      <c r="B15" s="17"/>
      <c r="C15" s="17"/>
      <c r="D15" s="16"/>
      <c r="E15" s="38"/>
      <c r="F15" s="20"/>
      <c r="G15" s="19"/>
      <c r="H15" s="177"/>
      <c r="I15" s="20"/>
      <c r="J15" s="20"/>
      <c r="K15" s="38"/>
      <c r="L15" s="20"/>
      <c r="M15" s="20"/>
      <c r="N15" s="20"/>
      <c r="O15" s="20" t="str">
        <f t="shared" si="0"/>
        <v/>
      </c>
      <c r="P15" s="21"/>
    </row>
    <row r="16" spans="1:16" ht="15.75" customHeight="1">
      <c r="A16" s="16"/>
      <c r="B16" s="17"/>
      <c r="C16" s="17"/>
      <c r="D16" s="16"/>
      <c r="E16" s="38"/>
      <c r="F16" s="20"/>
      <c r="G16" s="19"/>
      <c r="H16" s="177"/>
      <c r="I16" s="20"/>
      <c r="J16" s="20"/>
      <c r="K16" s="38"/>
      <c r="L16" s="20"/>
      <c r="M16" s="20"/>
      <c r="N16" s="20"/>
      <c r="O16" s="20" t="str">
        <f t="shared" si="0"/>
        <v/>
      </c>
      <c r="P16" s="21"/>
    </row>
    <row r="17" spans="1:16" ht="15.75" customHeight="1">
      <c r="A17" s="16"/>
      <c r="B17" s="17"/>
      <c r="C17" s="17"/>
      <c r="D17" s="16"/>
      <c r="E17" s="38"/>
      <c r="F17" s="20"/>
      <c r="G17" s="19"/>
      <c r="H17" s="177"/>
      <c r="I17" s="20"/>
      <c r="J17" s="20"/>
      <c r="K17" s="38"/>
      <c r="L17" s="20"/>
      <c r="M17" s="20"/>
      <c r="N17" s="20"/>
      <c r="O17" s="20" t="str">
        <f t="shared" si="0"/>
        <v/>
      </c>
      <c r="P17" s="21"/>
    </row>
    <row r="18" spans="1:16" ht="15.75" customHeight="1">
      <c r="A18" s="16"/>
      <c r="B18" s="17"/>
      <c r="C18" s="17"/>
      <c r="D18" s="16"/>
      <c r="E18" s="38"/>
      <c r="F18" s="20"/>
      <c r="G18" s="19"/>
      <c r="H18" s="177"/>
      <c r="I18" s="20"/>
      <c r="J18" s="20"/>
      <c r="K18" s="38"/>
      <c r="L18" s="20"/>
      <c r="M18" s="20"/>
      <c r="N18" s="20"/>
      <c r="O18" s="20" t="str">
        <f t="shared" si="0"/>
        <v/>
      </c>
      <c r="P18" s="21"/>
    </row>
    <row r="19" spans="1:16" ht="15.75" customHeight="1">
      <c r="A19" s="16"/>
      <c r="B19" s="17"/>
      <c r="C19" s="17"/>
      <c r="D19" s="16"/>
      <c r="E19" s="38"/>
      <c r="F19" s="20"/>
      <c r="G19" s="19"/>
      <c r="H19" s="177"/>
      <c r="I19" s="20"/>
      <c r="J19" s="20"/>
      <c r="K19" s="38"/>
      <c r="L19" s="20"/>
      <c r="M19" s="20"/>
      <c r="N19" s="20"/>
      <c r="O19" s="20" t="str">
        <f t="shared" si="0"/>
        <v/>
      </c>
      <c r="P19" s="21"/>
    </row>
    <row r="20" spans="1:16" ht="15.75" customHeight="1">
      <c r="A20" s="16"/>
      <c r="B20" s="17"/>
      <c r="C20" s="17"/>
      <c r="D20" s="16"/>
      <c r="E20" s="38"/>
      <c r="F20" s="20"/>
      <c r="G20" s="19"/>
      <c r="H20" s="177"/>
      <c r="I20" s="20"/>
      <c r="J20" s="20"/>
      <c r="K20" s="38"/>
      <c r="L20" s="20"/>
      <c r="M20" s="20"/>
      <c r="N20" s="20"/>
      <c r="O20" s="20" t="str">
        <f t="shared" si="0"/>
        <v/>
      </c>
      <c r="P20" s="21"/>
    </row>
    <row r="21" spans="1:16" ht="15.75" customHeight="1">
      <c r="A21" s="16"/>
      <c r="B21" s="17"/>
      <c r="C21" s="17"/>
      <c r="D21" s="16"/>
      <c r="E21" s="38"/>
      <c r="F21" s="20"/>
      <c r="G21" s="19"/>
      <c r="H21" s="177"/>
      <c r="I21" s="20"/>
      <c r="J21" s="20"/>
      <c r="K21" s="38"/>
      <c r="L21" s="20"/>
      <c r="M21" s="20"/>
      <c r="N21" s="20"/>
      <c r="O21" s="20" t="str">
        <f t="shared" si="0"/>
        <v/>
      </c>
      <c r="P21" s="21"/>
    </row>
    <row r="22" spans="1:16" ht="15.75" customHeight="1">
      <c r="A22" s="16"/>
      <c r="B22" s="17"/>
      <c r="C22" s="17"/>
      <c r="D22" s="16"/>
      <c r="E22" s="38"/>
      <c r="F22" s="20"/>
      <c r="G22" s="19"/>
      <c r="H22" s="177"/>
      <c r="I22" s="20"/>
      <c r="J22" s="20"/>
      <c r="K22" s="38"/>
      <c r="L22" s="20"/>
      <c r="M22" s="20"/>
      <c r="N22" s="20"/>
      <c r="O22" s="20" t="str">
        <f t="shared" si="0"/>
        <v/>
      </c>
      <c r="P22" s="21"/>
    </row>
    <row r="23" spans="1:16" ht="15.75" customHeight="1">
      <c r="A23" s="16"/>
      <c r="B23" s="17"/>
      <c r="C23" s="17"/>
      <c r="D23" s="16"/>
      <c r="E23" s="38"/>
      <c r="F23" s="20"/>
      <c r="G23" s="19"/>
      <c r="H23" s="177"/>
      <c r="I23" s="20"/>
      <c r="J23" s="20"/>
      <c r="K23" s="38"/>
      <c r="L23" s="20"/>
      <c r="M23" s="20"/>
      <c r="N23" s="20"/>
      <c r="O23" s="20" t="str">
        <f t="shared" si="0"/>
        <v/>
      </c>
      <c r="P23" s="21"/>
    </row>
    <row r="24" spans="1:16" ht="15.75" customHeight="1">
      <c r="A24" s="16"/>
      <c r="B24" s="17"/>
      <c r="C24" s="17"/>
      <c r="D24" s="16"/>
      <c r="E24" s="38"/>
      <c r="F24" s="20"/>
      <c r="G24" s="19"/>
      <c r="H24" s="177"/>
      <c r="I24" s="20"/>
      <c r="J24" s="20"/>
      <c r="K24" s="38"/>
      <c r="L24" s="20"/>
      <c r="M24" s="20"/>
      <c r="N24" s="20"/>
      <c r="O24" s="20" t="str">
        <f t="shared" si="0"/>
        <v/>
      </c>
      <c r="P24" s="21"/>
    </row>
    <row r="25" spans="1:16" ht="15.75" customHeight="1">
      <c r="A25" s="16"/>
      <c r="B25" s="17"/>
      <c r="C25" s="17"/>
      <c r="D25" s="16"/>
      <c r="E25" s="38"/>
      <c r="F25" s="20"/>
      <c r="G25" s="19"/>
      <c r="H25" s="177"/>
      <c r="I25" s="20"/>
      <c r="J25" s="20"/>
      <c r="K25" s="38"/>
      <c r="L25" s="20"/>
      <c r="M25" s="20"/>
      <c r="N25" s="20"/>
      <c r="O25" s="20" t="str">
        <f t="shared" si="0"/>
        <v/>
      </c>
      <c r="P25" s="21"/>
    </row>
    <row r="26" spans="1:16" ht="15.75" customHeight="1">
      <c r="A26" s="1112" t="s">
        <v>413</v>
      </c>
      <c r="B26" s="1113"/>
      <c r="C26" s="17"/>
      <c r="D26" s="16"/>
      <c r="E26" s="38"/>
      <c r="F26" s="20"/>
      <c r="G26" s="19">
        <f>SUM(G8:G25)</f>
        <v>0</v>
      </c>
      <c r="H26" s="177"/>
      <c r="I26" s="20"/>
      <c r="J26" s="20">
        <f>SUM(J8:J25)</f>
        <v>0</v>
      </c>
      <c r="K26" s="38"/>
      <c r="L26" s="20"/>
      <c r="M26" s="20">
        <f>SUM(M8:M25)</f>
        <v>0</v>
      </c>
      <c r="N26" s="20">
        <f>M26-J26</f>
        <v>0</v>
      </c>
      <c r="O26" s="20" t="str">
        <f t="shared" si="0"/>
        <v/>
      </c>
      <c r="P26" s="21"/>
    </row>
    <row r="27" spans="1:16" ht="15.75" customHeight="1">
      <c r="A27" s="1112" t="s">
        <v>674</v>
      </c>
      <c r="B27" s="1154"/>
      <c r="C27" s="17"/>
      <c r="D27" s="16"/>
      <c r="E27" s="38"/>
      <c r="F27" s="20"/>
      <c r="G27" s="19"/>
      <c r="H27" s="177"/>
      <c r="I27" s="20"/>
      <c r="J27" s="20"/>
      <c r="K27" s="38"/>
      <c r="L27" s="20"/>
      <c r="M27" s="20">
        <v>0</v>
      </c>
      <c r="N27" s="20">
        <f>M27-J27</f>
        <v>0</v>
      </c>
      <c r="O27" s="20" t="str">
        <f t="shared" si="0"/>
        <v/>
      </c>
      <c r="P27" s="21"/>
    </row>
    <row r="28" spans="1:16" ht="15.75" customHeight="1">
      <c r="A28" s="1112" t="s">
        <v>413</v>
      </c>
      <c r="B28" s="1113"/>
      <c r="C28" s="23"/>
      <c r="D28" s="21"/>
      <c r="E28" s="38"/>
      <c r="F28" s="20"/>
      <c r="G28" s="19">
        <f>G26-G27</f>
        <v>0</v>
      </c>
      <c r="H28" s="177"/>
      <c r="I28" s="20"/>
      <c r="J28" s="20">
        <f>J26-J27</f>
        <v>0</v>
      </c>
      <c r="K28" s="38"/>
      <c r="L28" s="20"/>
      <c r="M28" s="20">
        <f>M26-M27</f>
        <v>0</v>
      </c>
      <c r="N28" s="20">
        <f>M28-J28</f>
        <v>0</v>
      </c>
      <c r="O28" s="20" t="str">
        <f t="shared" si="0"/>
        <v/>
      </c>
      <c r="P28" s="21"/>
    </row>
    <row r="29" spans="1:16" ht="15.75" customHeight="1">
      <c r="A29" s="24" t="str">
        <f>封面!D11&amp;封面!F11</f>
        <v>资产清查单位填报人：赵翠</v>
      </c>
      <c r="J29" s="24"/>
    </row>
    <row r="30" spans="1:16"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6">
    <mergeCell ref="D6:D7"/>
    <mergeCell ref="A2:P2"/>
    <mergeCell ref="A3:P3"/>
    <mergeCell ref="E6:G6"/>
    <mergeCell ref="H6:J6"/>
    <mergeCell ref="L6:M6"/>
    <mergeCell ref="K6:K7"/>
    <mergeCell ref="N6:N7"/>
    <mergeCell ref="O6:O7"/>
    <mergeCell ref="P6:P7"/>
    <mergeCell ref="A27:B27"/>
    <mergeCell ref="A28:B28"/>
    <mergeCell ref="A6:A7"/>
    <mergeCell ref="B6:B7"/>
    <mergeCell ref="C6:C7"/>
    <mergeCell ref="A26:B26"/>
  </mergeCells>
  <phoneticPr fontId="14" type="noConversion"/>
  <hyperlinks>
    <hyperlink ref="A1" location="索引目录!D47" display="返回索引页"/>
    <hyperlink ref="B1" location="'4-非流动资产汇总'!B14"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workbookViewId="0">
      <selection activeCell="C41" sqref="C41"/>
    </sheetView>
  </sheetViews>
  <sheetFormatPr defaultColWidth="7" defaultRowHeight="18" customHeight="1"/>
  <cols>
    <col min="1" max="1" width="21.33203125" style="447" bestFit="1" customWidth="1"/>
    <col min="2" max="2" width="4.5" style="448" bestFit="1" customWidth="1"/>
    <col min="3" max="4" width="17.08203125" style="449" bestFit="1" customWidth="1"/>
    <col min="5" max="5" width="8.33203125" style="447" bestFit="1" customWidth="1"/>
    <col min="6" max="6" width="23" style="447" bestFit="1" customWidth="1"/>
    <col min="7" max="7" width="4.58203125" style="448" bestFit="1" customWidth="1"/>
    <col min="8" max="8" width="16.75" style="449" customWidth="1"/>
    <col min="9" max="9" width="15.33203125" style="449" customWidth="1"/>
    <col min="10" max="10" width="15.58203125" style="447" bestFit="1" customWidth="1"/>
    <col min="11" max="16384" width="7" style="447"/>
  </cols>
  <sheetData>
    <row r="1" spans="1:10" s="444" customFormat="1" ht="18" customHeight="1">
      <c r="A1" s="450" t="s">
        <v>0</v>
      </c>
      <c r="B1" s="451"/>
      <c r="C1" s="451"/>
      <c r="D1" s="451"/>
      <c r="E1" s="451"/>
      <c r="F1" s="451"/>
      <c r="G1" s="451"/>
      <c r="H1" s="451"/>
      <c r="I1" s="451"/>
      <c r="J1" s="451"/>
    </row>
    <row r="2" spans="1:10" s="444" customFormat="1" ht="18" customHeight="1">
      <c r="A2" s="1071" t="s">
        <v>26</v>
      </c>
      <c r="B2" s="1072"/>
      <c r="C2" s="1072"/>
      <c r="D2" s="1072"/>
      <c r="E2" s="1072"/>
      <c r="F2" s="1072"/>
      <c r="G2" s="1072"/>
      <c r="H2" s="1072"/>
      <c r="I2" s="1072"/>
      <c r="J2" s="1072"/>
    </row>
    <row r="3" spans="1:10" s="445" customFormat="1" ht="18" customHeight="1">
      <c r="A3" s="1073" t="str">
        <f>CONCATENATE(封面!D9,封面!F9,封面!G9,封面!H9,封面!I9,封面!J9,封面!K9)</f>
        <v>清查基准日：2025年8月31日</v>
      </c>
      <c r="B3" s="1073"/>
      <c r="C3" s="1073"/>
      <c r="D3" s="1073"/>
      <c r="E3" s="1073"/>
      <c r="F3" s="1073"/>
      <c r="G3" s="1073"/>
      <c r="H3" s="1073"/>
      <c r="I3" s="1073"/>
      <c r="J3" s="1073"/>
    </row>
    <row r="4" spans="1:10" ht="18" customHeight="1">
      <c r="A4" s="1074" t="str">
        <f>封面!D7&amp;封面!E7</f>
        <v>资产清查单位：和县飞雁城乡客运有限公司</v>
      </c>
      <c r="B4" s="1075"/>
      <c r="C4" s="1075"/>
      <c r="E4" s="452"/>
      <c r="J4" s="483" t="s">
        <v>203</v>
      </c>
    </row>
    <row r="5" spans="1:10" s="446" customFormat="1" ht="18" customHeight="1">
      <c r="A5" s="453" t="s">
        <v>204</v>
      </c>
      <c r="B5" s="453" t="s">
        <v>205</v>
      </c>
      <c r="C5" s="453" t="s">
        <v>206</v>
      </c>
      <c r="D5" s="453" t="s">
        <v>207</v>
      </c>
      <c r="E5" s="454" t="s">
        <v>208</v>
      </c>
      <c r="F5" s="455" t="s">
        <v>209</v>
      </c>
      <c r="G5" s="453" t="s">
        <v>205</v>
      </c>
      <c r="H5" s="453" t="s">
        <v>206</v>
      </c>
      <c r="I5" s="453" t="s">
        <v>207</v>
      </c>
      <c r="J5" s="453" t="s">
        <v>208</v>
      </c>
    </row>
    <row r="6" spans="1:10" ht="18" customHeight="1">
      <c r="A6" s="456" t="s">
        <v>210</v>
      </c>
      <c r="B6" s="457">
        <v>1</v>
      </c>
      <c r="C6" s="458"/>
      <c r="D6" s="458"/>
      <c r="E6" s="459"/>
      <c r="F6" s="460" t="s">
        <v>211</v>
      </c>
      <c r="G6" s="457">
        <v>34</v>
      </c>
      <c r="H6" s="461"/>
      <c r="I6" s="461"/>
      <c r="J6" s="484"/>
    </row>
    <row r="7" spans="1:10" ht="18" customHeight="1">
      <c r="A7" s="462" t="s">
        <v>212</v>
      </c>
      <c r="B7" s="457">
        <v>2</v>
      </c>
      <c r="C7" s="463">
        <v>2632292.0299999998</v>
      </c>
      <c r="D7" s="463">
        <v>3278088.62</v>
      </c>
      <c r="E7" s="459"/>
      <c r="F7" s="462" t="s">
        <v>213</v>
      </c>
      <c r="G7" s="457">
        <v>35</v>
      </c>
      <c r="H7" s="463"/>
      <c r="I7" s="463"/>
      <c r="J7" s="484"/>
    </row>
    <row r="8" spans="1:10" ht="18" customHeight="1">
      <c r="A8" s="462" t="s">
        <v>214</v>
      </c>
      <c r="B8" s="457">
        <v>3</v>
      </c>
      <c r="C8" s="463"/>
      <c r="D8" s="463"/>
      <c r="E8" s="459"/>
      <c r="F8" s="462" t="s">
        <v>215</v>
      </c>
      <c r="G8" s="457">
        <v>36</v>
      </c>
      <c r="H8" s="463"/>
      <c r="I8" s="463"/>
      <c r="J8" s="484"/>
    </row>
    <row r="9" spans="1:10" ht="18" customHeight="1">
      <c r="A9" s="654" t="s">
        <v>798</v>
      </c>
      <c r="B9" s="457">
        <v>4</v>
      </c>
      <c r="C9" s="463"/>
      <c r="D9" s="463"/>
      <c r="E9" s="459"/>
      <c r="F9" s="462" t="s">
        <v>803</v>
      </c>
      <c r="G9" s="457">
        <v>37</v>
      </c>
      <c r="H9" s="463"/>
      <c r="I9" s="463"/>
      <c r="J9" s="484"/>
    </row>
    <row r="10" spans="1:10" ht="18" customHeight="1">
      <c r="A10" s="462" t="s">
        <v>218</v>
      </c>
      <c r="B10" s="457">
        <v>5</v>
      </c>
      <c r="C10" s="463"/>
      <c r="D10" s="463">
        <v>5383720.1500000004</v>
      </c>
      <c r="E10" s="459"/>
      <c r="F10" s="462" t="s">
        <v>802</v>
      </c>
      <c r="G10" s="457">
        <v>38</v>
      </c>
      <c r="H10" s="463">
        <v>1209089.81</v>
      </c>
      <c r="I10" s="463">
        <v>1711275.52</v>
      </c>
      <c r="J10" s="484"/>
    </row>
    <row r="11" spans="1:10" ht="18" customHeight="1">
      <c r="A11" s="462" t="s">
        <v>220</v>
      </c>
      <c r="B11" s="457">
        <v>6</v>
      </c>
      <c r="C11" s="463">
        <v>20467.47</v>
      </c>
      <c r="D11" s="463">
        <v>333284.88</v>
      </c>
      <c r="E11" s="459"/>
      <c r="F11" s="462" t="s">
        <v>801</v>
      </c>
      <c r="G11" s="457">
        <v>39</v>
      </c>
      <c r="H11" s="463"/>
      <c r="I11" s="463"/>
      <c r="J11" s="484"/>
    </row>
    <row r="12" spans="1:10" ht="18" customHeight="1">
      <c r="A12" s="462" t="s">
        <v>222</v>
      </c>
      <c r="B12" s="457">
        <v>7</v>
      </c>
      <c r="C12" s="464"/>
      <c r="D12" s="464"/>
      <c r="E12" s="459"/>
      <c r="F12" s="462" t="s">
        <v>800</v>
      </c>
      <c r="G12" s="457">
        <v>40</v>
      </c>
      <c r="H12" s="463">
        <v>241739</v>
      </c>
      <c r="I12" s="463">
        <v>255719.22</v>
      </c>
      <c r="J12" s="484"/>
    </row>
    <row r="13" spans="1:10" ht="18" customHeight="1">
      <c r="A13" s="462" t="s">
        <v>224</v>
      </c>
      <c r="B13" s="457">
        <v>8</v>
      </c>
      <c r="C13" s="461"/>
      <c r="D13" s="461"/>
      <c r="E13" s="459"/>
      <c r="F13" s="462" t="s">
        <v>225</v>
      </c>
      <c r="G13" s="457">
        <v>41</v>
      </c>
      <c r="H13" s="463">
        <v>43701.58</v>
      </c>
      <c r="I13" s="463">
        <v>6766.57</v>
      </c>
      <c r="J13" s="484"/>
    </row>
    <row r="14" spans="1:10" ht="18" customHeight="1">
      <c r="A14" s="462" t="s">
        <v>226</v>
      </c>
      <c r="B14" s="457">
        <v>9</v>
      </c>
      <c r="C14" s="463">
        <v>5554946.3899999997</v>
      </c>
      <c r="D14" s="463">
        <v>1224361.52</v>
      </c>
      <c r="E14" s="459"/>
      <c r="F14" s="462" t="s">
        <v>799</v>
      </c>
      <c r="G14" s="457">
        <v>42</v>
      </c>
      <c r="H14" s="463"/>
      <c r="I14" s="463"/>
      <c r="J14" s="484"/>
    </row>
    <row r="15" spans="1:10" ht="18" customHeight="1">
      <c r="A15" s="462" t="s">
        <v>228</v>
      </c>
      <c r="B15" s="457">
        <v>10</v>
      </c>
      <c r="C15" s="463"/>
      <c r="D15" s="463"/>
      <c r="E15" s="459"/>
      <c r="F15" s="462" t="s">
        <v>229</v>
      </c>
      <c r="G15" s="457">
        <v>43</v>
      </c>
      <c r="H15" s="463"/>
      <c r="I15" s="463"/>
      <c r="J15" s="484"/>
    </row>
    <row r="16" spans="1:10" ht="18" customHeight="1">
      <c r="A16" s="462" t="s">
        <v>230</v>
      </c>
      <c r="B16" s="457">
        <v>11</v>
      </c>
      <c r="C16" s="461"/>
      <c r="D16" s="461"/>
      <c r="E16" s="459"/>
      <c r="F16" s="462" t="s">
        <v>231</v>
      </c>
      <c r="G16" s="457">
        <v>44</v>
      </c>
      <c r="H16" s="463">
        <v>9105716.4600000009</v>
      </c>
      <c r="I16" s="463">
        <v>7482194.0599999996</v>
      </c>
      <c r="J16" s="485"/>
    </row>
    <row r="17" spans="1:10" ht="18" customHeight="1">
      <c r="A17" s="462" t="s">
        <v>232</v>
      </c>
      <c r="B17" s="457">
        <v>12</v>
      </c>
      <c r="C17" s="461">
        <v>348399.89</v>
      </c>
      <c r="D17" s="461"/>
      <c r="E17" s="459"/>
      <c r="F17" s="462" t="s">
        <v>233</v>
      </c>
      <c r="G17" s="457">
        <v>45</v>
      </c>
      <c r="H17" s="464"/>
      <c r="I17" s="464"/>
      <c r="J17" s="485"/>
    </row>
    <row r="18" spans="1:10" ht="18" customHeight="1">
      <c r="A18" s="465" t="s">
        <v>234</v>
      </c>
      <c r="B18" s="457">
        <v>13</v>
      </c>
      <c r="C18" s="461">
        <f>SUM(C7:C17)</f>
        <v>8556105.7799999993</v>
      </c>
      <c r="D18" s="461">
        <f>SUM(D7:D17)</f>
        <v>10219455.17</v>
      </c>
      <c r="E18" s="459"/>
      <c r="F18" s="462" t="s">
        <v>235</v>
      </c>
      <c r="G18" s="457">
        <v>46</v>
      </c>
      <c r="H18" s="464"/>
      <c r="I18" s="464"/>
      <c r="J18" s="485"/>
    </row>
    <row r="19" spans="1:10" ht="18" customHeight="1">
      <c r="A19" s="466" t="s">
        <v>236</v>
      </c>
      <c r="B19" s="457">
        <v>14</v>
      </c>
      <c r="C19" s="464"/>
      <c r="D19" s="464"/>
      <c r="E19" s="459"/>
      <c r="F19" s="467" t="s">
        <v>237</v>
      </c>
      <c r="G19" s="457">
        <v>47</v>
      </c>
      <c r="H19" s="464">
        <f>SUM(H10:H18)</f>
        <v>10600246.850000001</v>
      </c>
      <c r="I19" s="464">
        <f>SUM(I10:I18)</f>
        <v>9455955.3699999992</v>
      </c>
      <c r="J19" s="485"/>
    </row>
    <row r="20" spans="1:10" ht="18" customHeight="1">
      <c r="A20" s="462" t="s">
        <v>238</v>
      </c>
      <c r="B20" s="457">
        <v>15</v>
      </c>
      <c r="C20" s="461"/>
      <c r="D20" s="461"/>
      <c r="E20" s="459"/>
      <c r="F20" s="468" t="s">
        <v>239</v>
      </c>
      <c r="G20" s="457">
        <v>48</v>
      </c>
      <c r="H20" s="464"/>
      <c r="I20" s="464"/>
      <c r="J20" s="485"/>
    </row>
    <row r="21" spans="1:10" ht="18" customHeight="1">
      <c r="A21" s="462" t="s">
        <v>240</v>
      </c>
      <c r="B21" s="457">
        <v>16</v>
      </c>
      <c r="C21" s="461"/>
      <c r="D21" s="461"/>
      <c r="E21" s="459"/>
      <c r="F21" s="462" t="s">
        <v>241</v>
      </c>
      <c r="G21" s="457">
        <v>49</v>
      </c>
      <c r="H21" s="464"/>
      <c r="I21" s="464"/>
      <c r="J21" s="485"/>
    </row>
    <row r="22" spans="1:10" ht="18" customHeight="1">
      <c r="A22" s="462" t="s">
        <v>242</v>
      </c>
      <c r="B22" s="457">
        <v>17</v>
      </c>
      <c r="C22" s="461"/>
      <c r="D22" s="461"/>
      <c r="E22" s="459"/>
      <c r="F22" s="462" t="s">
        <v>243</v>
      </c>
      <c r="G22" s="457">
        <v>50</v>
      </c>
      <c r="H22" s="464"/>
      <c r="I22" s="464"/>
      <c r="J22" s="485"/>
    </row>
    <row r="23" spans="1:10" ht="18" customHeight="1">
      <c r="A23" s="462" t="s">
        <v>244</v>
      </c>
      <c r="B23" s="457">
        <v>18</v>
      </c>
      <c r="C23" s="461"/>
      <c r="D23" s="461"/>
      <c r="E23" s="459"/>
      <c r="F23" s="462" t="s">
        <v>245</v>
      </c>
      <c r="G23" s="457">
        <v>51</v>
      </c>
      <c r="H23" s="463"/>
      <c r="I23" s="464"/>
      <c r="J23" s="485"/>
    </row>
    <row r="24" spans="1:10" ht="18" customHeight="1">
      <c r="A24" s="462" t="s">
        <v>246</v>
      </c>
      <c r="B24" s="457">
        <v>19</v>
      </c>
      <c r="C24" s="463"/>
      <c r="D24" s="463"/>
      <c r="E24" s="459"/>
      <c r="F24" s="462" t="s">
        <v>247</v>
      </c>
      <c r="G24" s="457">
        <v>52</v>
      </c>
      <c r="H24" s="464"/>
      <c r="I24" s="464"/>
      <c r="J24" s="485"/>
    </row>
    <row r="25" spans="1:10" ht="18" customHeight="1">
      <c r="A25" s="462" t="s">
        <v>248</v>
      </c>
      <c r="B25" s="457">
        <v>20</v>
      </c>
      <c r="C25" s="463">
        <v>9426399.7699999996</v>
      </c>
      <c r="D25" s="463">
        <v>7184552.6799999997</v>
      </c>
      <c r="E25" s="459"/>
      <c r="F25" s="462" t="s">
        <v>249</v>
      </c>
      <c r="G25" s="457">
        <v>53</v>
      </c>
      <c r="H25" s="464"/>
      <c r="I25" s="464"/>
      <c r="J25" s="485"/>
    </row>
    <row r="26" spans="1:10" ht="18" customHeight="1">
      <c r="A26" s="462" t="s">
        <v>250</v>
      </c>
      <c r="B26" s="457">
        <v>21</v>
      </c>
      <c r="C26" s="463"/>
      <c r="D26" s="463"/>
      <c r="E26" s="459"/>
      <c r="F26" s="462" t="s">
        <v>251</v>
      </c>
      <c r="G26" s="457">
        <v>54</v>
      </c>
      <c r="H26" s="461"/>
      <c r="I26" s="461"/>
      <c r="J26" s="486"/>
    </row>
    <row r="27" spans="1:10" ht="18" customHeight="1">
      <c r="A27" s="462" t="s">
        <v>252</v>
      </c>
      <c r="B27" s="457">
        <v>22</v>
      </c>
      <c r="C27" s="463"/>
      <c r="D27" s="463"/>
      <c r="E27" s="459"/>
      <c r="F27" s="462" t="s">
        <v>253</v>
      </c>
      <c r="G27" s="457">
        <v>55</v>
      </c>
      <c r="H27" s="461"/>
      <c r="I27" s="461"/>
      <c r="J27" s="485"/>
    </row>
    <row r="28" spans="1:10" ht="18" customHeight="1">
      <c r="A28" s="462" t="s">
        <v>254</v>
      </c>
      <c r="B28" s="457">
        <v>23</v>
      </c>
      <c r="C28" s="463"/>
      <c r="D28" s="463"/>
      <c r="E28" s="459"/>
      <c r="F28" s="467" t="s">
        <v>255</v>
      </c>
      <c r="G28" s="457">
        <v>56</v>
      </c>
      <c r="H28" s="464"/>
      <c r="I28" s="464"/>
      <c r="J28" s="485"/>
    </row>
    <row r="29" spans="1:10" ht="18" customHeight="1">
      <c r="A29" s="462" t="s">
        <v>256</v>
      </c>
      <c r="B29" s="457">
        <v>24</v>
      </c>
      <c r="C29" s="463"/>
      <c r="D29" s="463"/>
      <c r="E29" s="459"/>
      <c r="F29" s="469" t="s">
        <v>257</v>
      </c>
      <c r="G29" s="470">
        <v>57</v>
      </c>
      <c r="H29" s="471">
        <f>H19+H28</f>
        <v>10600246.850000001</v>
      </c>
      <c r="I29" s="471">
        <f>I19+I28</f>
        <v>9455955.3699999992</v>
      </c>
      <c r="J29" s="487"/>
    </row>
    <row r="30" spans="1:10" ht="18" customHeight="1">
      <c r="A30" s="462" t="s">
        <v>258</v>
      </c>
      <c r="B30" s="457">
        <v>25</v>
      </c>
      <c r="C30" s="463"/>
      <c r="D30" s="463"/>
      <c r="E30" s="459"/>
      <c r="F30" s="460" t="s">
        <v>804</v>
      </c>
      <c r="G30" s="457">
        <v>58</v>
      </c>
      <c r="H30" s="461"/>
      <c r="I30" s="461"/>
      <c r="J30" s="485"/>
    </row>
    <row r="31" spans="1:10" ht="18" customHeight="1">
      <c r="A31" s="462" t="s">
        <v>200</v>
      </c>
      <c r="B31" s="457">
        <v>26</v>
      </c>
      <c r="C31" s="463"/>
      <c r="D31" s="463"/>
      <c r="E31" s="459"/>
      <c r="F31" s="462" t="s">
        <v>805</v>
      </c>
      <c r="G31" s="457">
        <v>59</v>
      </c>
      <c r="H31" s="464"/>
      <c r="I31" s="464"/>
      <c r="J31" s="485"/>
    </row>
    <row r="32" spans="1:10" ht="18" customHeight="1">
      <c r="A32" s="462" t="s">
        <v>259</v>
      </c>
      <c r="B32" s="457">
        <v>27</v>
      </c>
      <c r="C32" s="472"/>
      <c r="D32" s="472"/>
      <c r="E32" s="459"/>
      <c r="F32" s="462" t="s">
        <v>806</v>
      </c>
      <c r="G32" s="457">
        <v>60</v>
      </c>
      <c r="I32" s="647"/>
      <c r="J32" s="485"/>
    </row>
    <row r="33" spans="1:10" ht="18" customHeight="1">
      <c r="A33" s="462" t="s">
        <v>260</v>
      </c>
      <c r="B33" s="457">
        <v>28</v>
      </c>
      <c r="C33" s="473"/>
      <c r="D33" s="461"/>
      <c r="E33" s="459"/>
      <c r="F33" s="462" t="s">
        <v>809</v>
      </c>
      <c r="G33" s="457">
        <v>61</v>
      </c>
      <c r="H33" s="472"/>
      <c r="I33" s="472"/>
      <c r="J33" s="485"/>
    </row>
    <row r="34" spans="1:10" ht="18" customHeight="1">
      <c r="A34" s="462" t="s">
        <v>261</v>
      </c>
      <c r="B34" s="457">
        <v>29</v>
      </c>
      <c r="C34" s="461">
        <v>2720636.5</v>
      </c>
      <c r="D34" s="461">
        <v>2300364.5</v>
      </c>
      <c r="E34" s="459"/>
      <c r="F34" s="462" t="s">
        <v>807</v>
      </c>
      <c r="G34" s="457">
        <v>62</v>
      </c>
      <c r="H34" s="472"/>
      <c r="I34" s="472"/>
      <c r="J34" s="485"/>
    </row>
    <row r="35" spans="1:10" ht="18" customHeight="1">
      <c r="A35" s="462" t="s">
        <v>262</v>
      </c>
      <c r="B35" s="457">
        <v>30</v>
      </c>
      <c r="C35" s="461">
        <v>257598.47</v>
      </c>
      <c r="D35" s="461">
        <v>257598.47</v>
      </c>
      <c r="E35" s="459"/>
      <c r="F35" s="462" t="s">
        <v>808</v>
      </c>
      <c r="G35" s="457">
        <v>63</v>
      </c>
      <c r="H35" s="461"/>
      <c r="I35" s="461"/>
      <c r="J35" s="485"/>
    </row>
    <row r="36" spans="1:10" ht="18" customHeight="1">
      <c r="A36" s="462" t="s">
        <v>263</v>
      </c>
      <c r="B36" s="457">
        <v>31</v>
      </c>
      <c r="C36" s="461"/>
      <c r="D36" s="461"/>
      <c r="E36" s="459"/>
      <c r="F36" s="474" t="s">
        <v>264</v>
      </c>
      <c r="G36" s="470">
        <v>64</v>
      </c>
      <c r="H36" s="475"/>
      <c r="I36" s="475"/>
      <c r="J36" s="485"/>
    </row>
    <row r="37" spans="1:10" ht="18" customHeight="1">
      <c r="A37" s="465" t="s">
        <v>265</v>
      </c>
      <c r="B37" s="457">
        <v>32</v>
      </c>
      <c r="C37" s="461">
        <f>SUM(C25:C36)</f>
        <v>12404634.74</v>
      </c>
      <c r="D37" s="461">
        <f>SUM(D25:D36)</f>
        <v>9742515.6500000004</v>
      </c>
      <c r="E37" s="459"/>
      <c r="J37" s="488"/>
    </row>
    <row r="38" spans="1:10" ht="18" customHeight="1">
      <c r="A38" s="476" t="s">
        <v>266</v>
      </c>
      <c r="B38" s="457">
        <v>33</v>
      </c>
      <c r="C38" s="477">
        <f>C18+C37</f>
        <v>20960740.52</v>
      </c>
      <c r="D38" s="477">
        <f>D18+D37</f>
        <v>19961970.82</v>
      </c>
      <c r="E38" s="478"/>
      <c r="F38" s="474" t="s">
        <v>267</v>
      </c>
      <c r="G38" s="470">
        <v>65</v>
      </c>
      <c r="H38" s="475"/>
      <c r="I38" s="475"/>
      <c r="J38" s="488"/>
    </row>
    <row r="39" spans="1:10" ht="18" customHeight="1">
      <c r="A39" s="479"/>
      <c r="B39" s="457"/>
      <c r="C39" s="461"/>
      <c r="D39" s="461"/>
      <c r="E39" s="459"/>
      <c r="F39" s="460" t="s">
        <v>268</v>
      </c>
      <c r="G39" s="457">
        <v>66</v>
      </c>
      <c r="H39" s="461"/>
      <c r="I39" s="461"/>
      <c r="J39" s="485"/>
    </row>
    <row r="40" spans="1:10" ht="18" customHeight="1">
      <c r="C40" s="480" t="s">
        <v>269</v>
      </c>
      <c r="D40" s="447"/>
      <c r="E40" s="481" t="s">
        <v>270</v>
      </c>
      <c r="F40" s="447" t="str">
        <f>IF(基本情况!I8="","",基本情况!I8)</f>
        <v/>
      </c>
      <c r="H40" s="482" t="s">
        <v>271</v>
      </c>
      <c r="I40" s="447" t="str">
        <f>IF(基本情况!I5="","",基本情况!I5)</f>
        <v/>
      </c>
    </row>
  </sheetData>
  <sheetProtection formatCells="0" formatColumns="0" formatRows="0" insertColumns="0" insertRows="0" deleteColumns="0" deleteRows="0" sort="0" autoFilter="0" pivotTables="0"/>
  <mergeCells count="3">
    <mergeCell ref="A2:J2"/>
    <mergeCell ref="A3:J3"/>
    <mergeCell ref="A4:C4"/>
  </mergeCells>
  <phoneticPr fontId="14" type="noConversion"/>
  <hyperlinks>
    <hyperlink ref="A1" location="索引目录!C4" display="返回索引页"/>
  </hyperlinks>
  <printOptions horizontalCentered="1"/>
  <pageMargins left="1.1000000000000001" right="0.43" top="0.39" bottom="0.2" header="0.51" footer="0.51"/>
  <pageSetup paperSize="9" scale="71" orientation="landscape"/>
  <headerFooter alignWithMargins="0"/>
  <drawing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30"/>
  <sheetViews>
    <sheetView workbookViewId="0">
      <selection activeCell="E29" sqref="E29"/>
    </sheetView>
  </sheetViews>
  <sheetFormatPr defaultColWidth="9" defaultRowHeight="15.75" customHeight="1" outlineLevelCol="1"/>
  <cols>
    <col min="1" max="1" width="6.5" style="3" customWidth="1"/>
    <col min="2" max="2" width="34.5" style="3" customWidth="1"/>
    <col min="3" max="3" width="14.5" style="3" customWidth="1"/>
    <col min="4" max="4" width="17.08203125" style="3" hidden="1" customWidth="1" outlineLevel="1"/>
    <col min="5" max="5" width="19.25" style="3" customWidth="1" collapsed="1"/>
    <col min="6" max="7" width="21.25" style="3" customWidth="1"/>
    <col min="8" max="8" width="18" style="3" customWidth="1"/>
    <col min="9" max="9" width="22.75" style="3" customWidth="1"/>
    <col min="10" max="16384" width="9" style="3"/>
  </cols>
  <sheetData>
    <row r="1" spans="1:9" ht="13">
      <c r="A1" s="128" t="s">
        <v>0</v>
      </c>
      <c r="B1" s="5" t="s">
        <v>303</v>
      </c>
      <c r="C1" s="6"/>
      <c r="D1" s="6"/>
      <c r="E1" s="6"/>
      <c r="F1" s="6"/>
      <c r="G1" s="6"/>
      <c r="H1" s="6"/>
      <c r="I1" s="6"/>
    </row>
    <row r="2" spans="1:9" s="1" customFormat="1" ht="30" customHeight="1">
      <c r="A2" s="1106" t="s">
        <v>985</v>
      </c>
      <c r="B2" s="1107"/>
      <c r="C2" s="1107"/>
      <c r="D2" s="1107"/>
      <c r="E2" s="1107"/>
      <c r="F2" s="1107"/>
      <c r="G2" s="1107"/>
      <c r="H2" s="1107"/>
      <c r="I2" s="1107"/>
    </row>
    <row r="3" spans="1:9" ht="14.15" customHeight="1">
      <c r="A3" s="1108" t="str">
        <f>CONCATENATE(封面!D9,封面!F9,封面!G9,封面!H9,封面!I9,封面!J9,封面!K9)</f>
        <v>清查基准日：2025年8月31日</v>
      </c>
      <c r="B3" s="1108"/>
      <c r="C3" s="1108"/>
      <c r="D3" s="1108"/>
      <c r="E3" s="1108"/>
      <c r="F3" s="1108"/>
      <c r="G3" s="1108"/>
      <c r="H3" s="1108"/>
      <c r="I3" s="1108"/>
    </row>
    <row r="4" spans="1:9" ht="14.15" customHeight="1">
      <c r="A4" s="8"/>
      <c r="B4" s="8"/>
      <c r="C4" s="8"/>
      <c r="D4" s="8"/>
      <c r="E4" s="8"/>
      <c r="F4" s="8"/>
      <c r="G4" s="8"/>
      <c r="H4" s="8"/>
      <c r="I4" s="26" t="s">
        <v>675</v>
      </c>
    </row>
    <row r="5" spans="1:9" ht="15.75" customHeight="1">
      <c r="A5" s="11" t="str">
        <f>封面!D7&amp;封面!E7</f>
        <v>资产清查单位：和县飞雁城乡客运有限公司</v>
      </c>
      <c r="I5" s="12" t="s">
        <v>203</v>
      </c>
    </row>
    <row r="6" spans="1:9" s="2" customFormat="1" ht="15.75" customHeight="1">
      <c r="A6" s="13" t="s">
        <v>205</v>
      </c>
      <c r="B6" s="13" t="s">
        <v>676</v>
      </c>
      <c r="C6" s="13" t="s">
        <v>421</v>
      </c>
      <c r="D6" s="14" t="s">
        <v>274</v>
      </c>
      <c r="E6" s="15" t="s">
        <v>275</v>
      </c>
      <c r="F6" s="13" t="s">
        <v>276</v>
      </c>
      <c r="G6" s="13" t="s">
        <v>277</v>
      </c>
      <c r="H6" s="13" t="s">
        <v>385</v>
      </c>
      <c r="I6" s="13" t="s">
        <v>208</v>
      </c>
    </row>
    <row r="7" spans="1:9" ht="15.75" customHeight="1">
      <c r="A7" s="16"/>
      <c r="B7" s="17"/>
      <c r="C7" s="18"/>
      <c r="D7" s="19"/>
      <c r="E7" s="22"/>
      <c r="F7" s="20"/>
      <c r="G7" s="20"/>
      <c r="H7" s="20" t="str">
        <f>IF(E7=0,"",(F7-E7)/E7*100)</f>
        <v/>
      </c>
      <c r="I7" s="21"/>
    </row>
    <row r="8" spans="1:9" ht="15.75" customHeight="1">
      <c r="A8" s="16"/>
      <c r="B8" s="17"/>
      <c r="C8" s="18"/>
      <c r="D8" s="19"/>
      <c r="E8" s="22"/>
      <c r="F8" s="20"/>
      <c r="G8" s="20"/>
      <c r="H8" s="20" t="str">
        <f t="shared" ref="H8:H28" si="0">IF(E8=0,"",(F8-E8)/E8*100)</f>
        <v/>
      </c>
      <c r="I8" s="21"/>
    </row>
    <row r="9" spans="1:9" ht="15.75" customHeight="1">
      <c r="A9" s="16"/>
      <c r="B9" s="17"/>
      <c r="C9" s="18"/>
      <c r="D9" s="19"/>
      <c r="E9" s="22"/>
      <c r="F9" s="20"/>
      <c r="G9" s="20"/>
      <c r="H9" s="20" t="str">
        <f t="shared" si="0"/>
        <v/>
      </c>
      <c r="I9" s="21"/>
    </row>
    <row r="10" spans="1:9" ht="15.75" customHeight="1">
      <c r="A10" s="16"/>
      <c r="B10" s="17"/>
      <c r="C10" s="18"/>
      <c r="D10" s="19"/>
      <c r="E10" s="22"/>
      <c r="F10" s="20"/>
      <c r="G10" s="20"/>
      <c r="H10" s="20" t="str">
        <f t="shared" si="0"/>
        <v/>
      </c>
      <c r="I10" s="21"/>
    </row>
    <row r="11" spans="1:9" ht="15.75" customHeight="1">
      <c r="A11" s="16"/>
      <c r="B11" s="17"/>
      <c r="C11" s="18"/>
      <c r="D11" s="19"/>
      <c r="E11" s="22"/>
      <c r="F11" s="20"/>
      <c r="G11" s="20"/>
      <c r="H11" s="20" t="str">
        <f t="shared" si="0"/>
        <v/>
      </c>
      <c r="I11" s="21"/>
    </row>
    <row r="12" spans="1:9" ht="15.75" customHeight="1">
      <c r="A12" s="16"/>
      <c r="B12" s="17"/>
      <c r="C12" s="18"/>
      <c r="D12" s="19"/>
      <c r="E12" s="22"/>
      <c r="F12" s="20"/>
      <c r="G12" s="20"/>
      <c r="H12" s="20" t="str">
        <f t="shared" si="0"/>
        <v/>
      </c>
      <c r="I12" s="21"/>
    </row>
    <row r="13" spans="1:9" ht="15.75" customHeight="1">
      <c r="A13" s="16"/>
      <c r="B13" s="17"/>
      <c r="C13" s="18"/>
      <c r="D13" s="19"/>
      <c r="E13" s="22"/>
      <c r="F13" s="20"/>
      <c r="G13" s="20"/>
      <c r="H13" s="20" t="str">
        <f t="shared" si="0"/>
        <v/>
      </c>
      <c r="I13" s="21"/>
    </row>
    <row r="14" spans="1:9" ht="15.75" customHeight="1">
      <c r="A14" s="16"/>
      <c r="B14" s="17"/>
      <c r="C14" s="18"/>
      <c r="D14" s="19"/>
      <c r="E14" s="22"/>
      <c r="F14" s="20"/>
      <c r="G14" s="20"/>
      <c r="H14" s="20" t="str">
        <f t="shared" si="0"/>
        <v/>
      </c>
      <c r="I14" s="21"/>
    </row>
    <row r="15" spans="1:9" ht="15.75" customHeight="1">
      <c r="A15" s="16"/>
      <c r="B15" s="17"/>
      <c r="C15" s="18"/>
      <c r="D15" s="19"/>
      <c r="E15" s="22"/>
      <c r="F15" s="20"/>
      <c r="G15" s="20"/>
      <c r="H15" s="20" t="str">
        <f t="shared" si="0"/>
        <v/>
      </c>
      <c r="I15" s="21"/>
    </row>
    <row r="16" spans="1:9" ht="15.75" customHeight="1">
      <c r="A16" s="16"/>
      <c r="B16" s="17"/>
      <c r="C16" s="18"/>
      <c r="D16" s="19"/>
      <c r="E16" s="22"/>
      <c r="F16" s="20"/>
      <c r="G16" s="20"/>
      <c r="H16" s="20" t="str">
        <f t="shared" si="0"/>
        <v/>
      </c>
      <c r="I16" s="21"/>
    </row>
    <row r="17" spans="1:9" ht="15.75" customHeight="1">
      <c r="A17" s="16"/>
      <c r="B17" s="17"/>
      <c r="C17" s="18"/>
      <c r="D17" s="19"/>
      <c r="E17" s="22"/>
      <c r="F17" s="20"/>
      <c r="G17" s="20"/>
      <c r="H17" s="20" t="str">
        <f t="shared" si="0"/>
        <v/>
      </c>
      <c r="I17" s="21"/>
    </row>
    <row r="18" spans="1:9" ht="15.75" customHeight="1">
      <c r="A18" s="16"/>
      <c r="B18" s="17"/>
      <c r="C18" s="18"/>
      <c r="D18" s="19"/>
      <c r="E18" s="22"/>
      <c r="F18" s="20"/>
      <c r="G18" s="20"/>
      <c r="H18" s="20" t="str">
        <f t="shared" si="0"/>
        <v/>
      </c>
      <c r="I18" s="21"/>
    </row>
    <row r="19" spans="1:9" ht="15.75" customHeight="1">
      <c r="A19" s="16"/>
      <c r="B19" s="17"/>
      <c r="C19" s="18"/>
      <c r="D19" s="19"/>
      <c r="E19" s="22"/>
      <c r="F19" s="20"/>
      <c r="G19" s="20"/>
      <c r="H19" s="20" t="str">
        <f t="shared" si="0"/>
        <v/>
      </c>
      <c r="I19" s="21"/>
    </row>
    <row r="20" spans="1:9" ht="15.75" customHeight="1">
      <c r="A20" s="16"/>
      <c r="B20" s="17"/>
      <c r="C20" s="18"/>
      <c r="D20" s="19"/>
      <c r="E20" s="22"/>
      <c r="F20" s="20"/>
      <c r="G20" s="20"/>
      <c r="H20" s="20" t="str">
        <f t="shared" si="0"/>
        <v/>
      </c>
      <c r="I20" s="21"/>
    </row>
    <row r="21" spans="1:9" ht="15.75" customHeight="1">
      <c r="A21" s="16"/>
      <c r="B21" s="17"/>
      <c r="C21" s="18"/>
      <c r="D21" s="19"/>
      <c r="E21" s="22"/>
      <c r="F21" s="20"/>
      <c r="G21" s="20"/>
      <c r="H21" s="20" t="str">
        <f t="shared" si="0"/>
        <v/>
      </c>
      <c r="I21" s="21"/>
    </row>
    <row r="22" spans="1:9" ht="15.75" customHeight="1">
      <c r="A22" s="16"/>
      <c r="B22" s="17"/>
      <c r="C22" s="18"/>
      <c r="D22" s="19"/>
      <c r="E22" s="22"/>
      <c r="F22" s="20"/>
      <c r="G22" s="20"/>
      <c r="H22" s="20" t="str">
        <f t="shared" si="0"/>
        <v/>
      </c>
      <c r="I22" s="21"/>
    </row>
    <row r="23" spans="1:9" ht="15.75" customHeight="1">
      <c r="A23" s="16"/>
      <c r="B23" s="17"/>
      <c r="C23" s="18"/>
      <c r="D23" s="19"/>
      <c r="E23" s="22"/>
      <c r="F23" s="20"/>
      <c r="G23" s="20"/>
      <c r="H23" s="20" t="str">
        <f t="shared" si="0"/>
        <v/>
      </c>
      <c r="I23" s="21"/>
    </row>
    <row r="24" spans="1:9" ht="15.75" customHeight="1">
      <c r="A24" s="16"/>
      <c r="B24" s="17"/>
      <c r="C24" s="18"/>
      <c r="D24" s="19"/>
      <c r="E24" s="22"/>
      <c r="F24" s="20"/>
      <c r="G24" s="20"/>
      <c r="H24" s="20" t="str">
        <f t="shared" si="0"/>
        <v/>
      </c>
      <c r="I24" s="21"/>
    </row>
    <row r="25" spans="1:9" ht="15.75" customHeight="1">
      <c r="A25" s="16"/>
      <c r="B25" s="17"/>
      <c r="C25" s="18"/>
      <c r="D25" s="19"/>
      <c r="E25" s="22"/>
      <c r="F25" s="20"/>
      <c r="G25" s="20"/>
      <c r="H25" s="20" t="str">
        <f t="shared" si="0"/>
        <v/>
      </c>
      <c r="I25" s="21"/>
    </row>
    <row r="26" spans="1:9" ht="15.75" customHeight="1">
      <c r="A26" s="16"/>
      <c r="B26" s="17"/>
      <c r="C26" s="18"/>
      <c r="D26" s="19"/>
      <c r="E26" s="22"/>
      <c r="F26" s="20"/>
      <c r="G26" s="20"/>
      <c r="H26" s="20" t="str">
        <f t="shared" si="0"/>
        <v/>
      </c>
      <c r="I26" s="21"/>
    </row>
    <row r="27" spans="1:9" ht="15.75" customHeight="1">
      <c r="A27" s="16"/>
      <c r="B27" s="17"/>
      <c r="C27" s="18"/>
      <c r="D27" s="19"/>
      <c r="E27" s="22"/>
      <c r="F27" s="20"/>
      <c r="G27" s="20"/>
      <c r="H27" s="20" t="str">
        <f t="shared" si="0"/>
        <v/>
      </c>
      <c r="I27" s="21"/>
    </row>
    <row r="28" spans="1:9" ht="15.75" customHeight="1">
      <c r="A28" s="1112" t="s">
        <v>378</v>
      </c>
      <c r="B28" s="1113"/>
      <c r="C28" s="18"/>
      <c r="D28" s="19">
        <f>SUM(D7:D27)</f>
        <v>0</v>
      </c>
      <c r="E28" s="22">
        <f>SUM(E7:E27)</f>
        <v>0</v>
      </c>
      <c r="F28" s="20">
        <f>SUM(F7:F27)</f>
        <v>0</v>
      </c>
      <c r="G28" s="20">
        <f>F28-E28</f>
        <v>0</v>
      </c>
      <c r="H28" s="20" t="str">
        <f t="shared" si="0"/>
        <v/>
      </c>
      <c r="I28" s="21"/>
    </row>
    <row r="29" spans="1:9" ht="15.75" customHeight="1">
      <c r="A29" s="24" t="str">
        <f>封面!D11&amp;封面!F11</f>
        <v>资产清查单位填报人：赵翠</v>
      </c>
      <c r="E29" s="24"/>
    </row>
    <row r="30" spans="1:9"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I2"/>
    <mergeCell ref="A3:I3"/>
    <mergeCell ref="A28:B28"/>
  </mergeCells>
  <phoneticPr fontId="14" type="noConversion"/>
  <hyperlinks>
    <hyperlink ref="A1" location="索引目录!D48" display="返回索引页"/>
    <hyperlink ref="B1" location="'4-非流动资产汇总'!B15"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30"/>
  <sheetViews>
    <sheetView workbookViewId="0">
      <selection activeCell="I29" sqref="I29"/>
    </sheetView>
  </sheetViews>
  <sheetFormatPr defaultColWidth="9" defaultRowHeight="15.75" customHeight="1" outlineLevelCol="1"/>
  <cols>
    <col min="1" max="1" width="4.33203125" style="43" customWidth="1"/>
    <col min="2" max="2" width="14.25" style="43" customWidth="1"/>
    <col min="3" max="3" width="11" style="43" customWidth="1"/>
    <col min="4" max="4" width="9" style="43"/>
    <col min="5" max="5" width="8" style="43" customWidth="1"/>
    <col min="6" max="6" width="9.83203125" style="43" customWidth="1"/>
    <col min="7" max="8" width="11" style="43" hidden="1" customWidth="1" outlineLevel="1"/>
    <col min="9" max="9" width="11" style="43" customWidth="1" collapsed="1"/>
    <col min="10" max="10" width="10.75" style="43" customWidth="1"/>
    <col min="11" max="11" width="11" style="43" customWidth="1"/>
    <col min="12" max="12" width="7" style="43" customWidth="1"/>
    <col min="13" max="14" width="10.25" style="43" customWidth="1"/>
    <col min="15" max="15" width="5.08203125" style="43" customWidth="1"/>
    <col min="16" max="16" width="8.75" style="43" customWidth="1"/>
    <col min="17" max="16384" width="9" style="43"/>
  </cols>
  <sheetData>
    <row r="1" spans="1:16" ht="13">
      <c r="A1" s="44" t="s">
        <v>0</v>
      </c>
      <c r="B1" s="111" t="s">
        <v>303</v>
      </c>
      <c r="C1" s="46"/>
      <c r="D1" s="46"/>
      <c r="E1" s="46"/>
      <c r="F1" s="46"/>
      <c r="G1" s="46"/>
      <c r="H1" s="46"/>
      <c r="I1" s="46"/>
      <c r="J1" s="46"/>
      <c r="K1" s="46"/>
      <c r="L1" s="46"/>
      <c r="M1" s="46"/>
      <c r="N1" s="46"/>
      <c r="O1" s="46"/>
      <c r="P1" s="46"/>
    </row>
    <row r="2" spans="1:16" s="41" customFormat="1" ht="30" customHeight="1">
      <c r="A2" s="1083" t="s">
        <v>984</v>
      </c>
      <c r="B2" s="1084"/>
      <c r="C2" s="1084"/>
      <c r="D2" s="1084"/>
      <c r="E2" s="1084"/>
      <c r="F2" s="1084"/>
      <c r="G2" s="1084"/>
      <c r="H2" s="1084"/>
      <c r="I2" s="1084"/>
      <c r="J2" s="1084"/>
      <c r="K2" s="1084"/>
      <c r="L2" s="1084"/>
      <c r="M2" s="1084"/>
      <c r="N2" s="1084"/>
      <c r="O2" s="1084"/>
      <c r="P2" s="1084"/>
    </row>
    <row r="3" spans="1:16" ht="14.15" customHeight="1">
      <c r="A3" s="1085" t="str">
        <f>CONCATENATE(封面!D9,封面!F9,封面!G9,封面!H9,封面!I9,封面!J9,封面!K9)</f>
        <v>清查基准日：2025年8月31日</v>
      </c>
      <c r="B3" s="1085"/>
      <c r="C3" s="1085"/>
      <c r="D3" s="1085"/>
      <c r="E3" s="1085"/>
      <c r="F3" s="1085"/>
      <c r="G3" s="1103"/>
      <c r="H3" s="1103"/>
      <c r="I3" s="1103"/>
      <c r="J3" s="1103"/>
      <c r="K3" s="1103"/>
      <c r="L3" s="1103"/>
      <c r="M3" s="1103"/>
      <c r="N3" s="1103"/>
      <c r="O3" s="1103"/>
      <c r="P3" s="1103"/>
    </row>
    <row r="4" spans="1:16" ht="14.15" customHeight="1">
      <c r="A4" s="47"/>
      <c r="B4" s="47"/>
      <c r="C4" s="47"/>
      <c r="D4" s="47"/>
      <c r="E4" s="47"/>
      <c r="F4" s="47"/>
      <c r="G4" s="118"/>
      <c r="H4" s="118"/>
      <c r="I4" s="118"/>
      <c r="J4" s="118"/>
      <c r="K4" s="118"/>
      <c r="L4" s="118"/>
      <c r="M4" s="118"/>
      <c r="N4" s="118"/>
      <c r="O4" s="118"/>
      <c r="P4" s="119" t="s">
        <v>677</v>
      </c>
    </row>
    <row r="5" spans="1:16" ht="15.75" customHeight="1">
      <c r="A5" s="49" t="str">
        <f>封面!D7&amp;封面!E7</f>
        <v>资产清查单位：和县飞雁城乡客运有限公司</v>
      </c>
      <c r="P5" s="120" t="s">
        <v>203</v>
      </c>
    </row>
    <row r="6" spans="1:16" s="110" customFormat="1" ht="15.75" customHeight="1">
      <c r="A6" s="1176" t="s">
        <v>205</v>
      </c>
      <c r="B6" s="1176" t="s">
        <v>678</v>
      </c>
      <c r="C6" s="1174" t="s">
        <v>679</v>
      </c>
      <c r="D6" s="1241" t="s">
        <v>459</v>
      </c>
      <c r="E6" s="1241" t="s">
        <v>461</v>
      </c>
      <c r="F6" s="1241" t="s">
        <v>638</v>
      </c>
      <c r="G6" s="1176" t="s">
        <v>274</v>
      </c>
      <c r="H6" s="1183"/>
      <c r="I6" s="1300" t="s">
        <v>275</v>
      </c>
      <c r="J6" s="1301"/>
      <c r="K6" s="1176" t="s">
        <v>276</v>
      </c>
      <c r="L6" s="1175"/>
      <c r="M6" s="1175"/>
      <c r="N6" s="1184" t="s">
        <v>277</v>
      </c>
      <c r="O6" s="1174" t="s">
        <v>305</v>
      </c>
      <c r="P6" s="1174" t="s">
        <v>208</v>
      </c>
    </row>
    <row r="7" spans="1:16" s="110" customFormat="1" ht="15.75" customHeight="1">
      <c r="A7" s="1175"/>
      <c r="B7" s="1175"/>
      <c r="C7" s="1175"/>
      <c r="D7" s="1129"/>
      <c r="E7" s="1129"/>
      <c r="F7" s="1129"/>
      <c r="G7" s="112" t="s">
        <v>556</v>
      </c>
      <c r="H7" s="113" t="s">
        <v>557</v>
      </c>
      <c r="I7" s="117" t="s">
        <v>556</v>
      </c>
      <c r="J7" s="112" t="s">
        <v>557</v>
      </c>
      <c r="K7" s="112" t="s">
        <v>556</v>
      </c>
      <c r="L7" s="112" t="s">
        <v>504</v>
      </c>
      <c r="M7" s="112" t="s">
        <v>557</v>
      </c>
      <c r="N7" s="1185"/>
      <c r="O7" s="1175"/>
      <c r="P7" s="1175"/>
    </row>
    <row r="8" spans="1:16" ht="15.75" customHeight="1">
      <c r="A8" s="59"/>
      <c r="B8" s="115"/>
      <c r="C8" s="115"/>
      <c r="D8" s="59"/>
      <c r="E8" s="115"/>
      <c r="F8" s="115"/>
      <c r="G8" s="57"/>
      <c r="H8" s="55"/>
      <c r="I8" s="56"/>
      <c r="J8" s="57"/>
      <c r="K8" s="57"/>
      <c r="L8" s="176"/>
      <c r="M8" s="57"/>
      <c r="N8" s="57"/>
      <c r="O8" s="57" t="str">
        <f t="shared" ref="O8:O28" si="0">IF(J8=0,"",(M8-J8)/J8*100)</f>
        <v/>
      </c>
      <c r="P8" s="61"/>
    </row>
    <row r="9" spans="1:16" ht="15.75" customHeight="1">
      <c r="A9" s="59"/>
      <c r="B9" s="115"/>
      <c r="C9" s="115"/>
      <c r="D9" s="59"/>
      <c r="E9" s="115"/>
      <c r="F9" s="115"/>
      <c r="G9" s="57"/>
      <c r="H9" s="55"/>
      <c r="I9" s="56"/>
      <c r="J9" s="57"/>
      <c r="K9" s="57"/>
      <c r="L9" s="176"/>
      <c r="M9" s="57"/>
      <c r="N9" s="57"/>
      <c r="O9" s="57" t="str">
        <f t="shared" si="0"/>
        <v/>
      </c>
      <c r="P9" s="61"/>
    </row>
    <row r="10" spans="1:16" ht="15.75" customHeight="1">
      <c r="A10" s="59"/>
      <c r="B10" s="115"/>
      <c r="C10" s="115"/>
      <c r="D10" s="59"/>
      <c r="E10" s="115"/>
      <c r="F10" s="115"/>
      <c r="G10" s="57"/>
      <c r="H10" s="55"/>
      <c r="I10" s="56"/>
      <c r="J10" s="57"/>
      <c r="K10" s="57"/>
      <c r="L10" s="176"/>
      <c r="M10" s="57"/>
      <c r="N10" s="57"/>
      <c r="O10" s="57" t="str">
        <f t="shared" si="0"/>
        <v/>
      </c>
      <c r="P10" s="61"/>
    </row>
    <row r="11" spans="1:16" ht="15.75" customHeight="1">
      <c r="A11" s="59"/>
      <c r="B11" s="115"/>
      <c r="C11" s="115"/>
      <c r="D11" s="59"/>
      <c r="E11" s="115"/>
      <c r="F11" s="115"/>
      <c r="G11" s="57"/>
      <c r="H11" s="55"/>
      <c r="I11" s="56"/>
      <c r="J11" s="57"/>
      <c r="K11" s="57"/>
      <c r="L11" s="176"/>
      <c r="M11" s="57"/>
      <c r="N11" s="57"/>
      <c r="O11" s="57" t="str">
        <f t="shared" si="0"/>
        <v/>
      </c>
      <c r="P11" s="61"/>
    </row>
    <row r="12" spans="1:16" ht="15.75" customHeight="1">
      <c r="A12" s="59"/>
      <c r="B12" s="115"/>
      <c r="C12" s="115"/>
      <c r="D12" s="59"/>
      <c r="E12" s="115"/>
      <c r="F12" s="115"/>
      <c r="G12" s="57"/>
      <c r="H12" s="55"/>
      <c r="I12" s="56"/>
      <c r="J12" s="57"/>
      <c r="K12" s="57"/>
      <c r="L12" s="176"/>
      <c r="M12" s="57"/>
      <c r="N12" s="57"/>
      <c r="O12" s="57" t="str">
        <f t="shared" si="0"/>
        <v/>
      </c>
      <c r="P12" s="61"/>
    </row>
    <row r="13" spans="1:16" ht="15.75" customHeight="1">
      <c r="A13" s="59"/>
      <c r="B13" s="115"/>
      <c r="C13" s="115"/>
      <c r="D13" s="59"/>
      <c r="E13" s="115"/>
      <c r="F13" s="115"/>
      <c r="G13" s="57"/>
      <c r="H13" s="55"/>
      <c r="I13" s="56"/>
      <c r="J13" s="57"/>
      <c r="K13" s="57"/>
      <c r="L13" s="176"/>
      <c r="M13" s="57"/>
      <c r="N13" s="57"/>
      <c r="O13" s="57" t="str">
        <f t="shared" si="0"/>
        <v/>
      </c>
      <c r="P13" s="61"/>
    </row>
    <row r="14" spans="1:16" ht="15.75" customHeight="1">
      <c r="A14" s="59"/>
      <c r="B14" s="115"/>
      <c r="C14" s="115"/>
      <c r="D14" s="59"/>
      <c r="E14" s="115"/>
      <c r="F14" s="115"/>
      <c r="G14" s="57"/>
      <c r="H14" s="55"/>
      <c r="I14" s="56"/>
      <c r="J14" s="57"/>
      <c r="K14" s="57"/>
      <c r="L14" s="176"/>
      <c r="M14" s="57"/>
      <c r="N14" s="57"/>
      <c r="O14" s="57" t="str">
        <f t="shared" si="0"/>
        <v/>
      </c>
      <c r="P14" s="61"/>
    </row>
    <row r="15" spans="1:16" ht="15.75" customHeight="1">
      <c r="A15" s="59"/>
      <c r="B15" s="115"/>
      <c r="C15" s="115"/>
      <c r="D15" s="59"/>
      <c r="E15" s="115"/>
      <c r="F15" s="115"/>
      <c r="G15" s="57"/>
      <c r="H15" s="55"/>
      <c r="I15" s="56"/>
      <c r="J15" s="57"/>
      <c r="K15" s="57"/>
      <c r="L15" s="176"/>
      <c r="M15" s="57"/>
      <c r="N15" s="57"/>
      <c r="O15" s="57" t="str">
        <f t="shared" si="0"/>
        <v/>
      </c>
      <c r="P15" s="61"/>
    </row>
    <row r="16" spans="1:16" ht="15.75" customHeight="1">
      <c r="A16" s="59"/>
      <c r="B16" s="115"/>
      <c r="C16" s="115"/>
      <c r="D16" s="59"/>
      <c r="E16" s="115"/>
      <c r="F16" s="115"/>
      <c r="G16" s="57"/>
      <c r="H16" s="55"/>
      <c r="I16" s="56"/>
      <c r="J16" s="57"/>
      <c r="K16" s="57"/>
      <c r="L16" s="176"/>
      <c r="M16" s="57"/>
      <c r="N16" s="57"/>
      <c r="O16" s="57" t="str">
        <f t="shared" si="0"/>
        <v/>
      </c>
      <c r="P16" s="61"/>
    </row>
    <row r="17" spans="1:16" ht="15.75" customHeight="1">
      <c r="A17" s="59"/>
      <c r="B17" s="115"/>
      <c r="C17" s="115"/>
      <c r="D17" s="59"/>
      <c r="E17" s="115"/>
      <c r="F17" s="115"/>
      <c r="G17" s="57"/>
      <c r="H17" s="55"/>
      <c r="I17" s="56"/>
      <c r="J17" s="57"/>
      <c r="K17" s="57"/>
      <c r="L17" s="176"/>
      <c r="M17" s="57"/>
      <c r="N17" s="57"/>
      <c r="O17" s="57" t="str">
        <f t="shared" si="0"/>
        <v/>
      </c>
      <c r="P17" s="61"/>
    </row>
    <row r="18" spans="1:16" ht="15.75" customHeight="1">
      <c r="A18" s="59"/>
      <c r="B18" s="115"/>
      <c r="C18" s="115"/>
      <c r="D18" s="59"/>
      <c r="E18" s="115"/>
      <c r="F18" s="115"/>
      <c r="G18" s="57"/>
      <c r="H18" s="55"/>
      <c r="I18" s="56"/>
      <c r="J18" s="57"/>
      <c r="K18" s="57"/>
      <c r="L18" s="176"/>
      <c r="M18" s="57"/>
      <c r="N18" s="57"/>
      <c r="O18" s="57" t="str">
        <f t="shared" si="0"/>
        <v/>
      </c>
      <c r="P18" s="61"/>
    </row>
    <row r="19" spans="1:16" ht="15.75" customHeight="1">
      <c r="A19" s="59"/>
      <c r="B19" s="115"/>
      <c r="C19" s="115"/>
      <c r="D19" s="59"/>
      <c r="E19" s="115"/>
      <c r="F19" s="115"/>
      <c r="G19" s="57"/>
      <c r="H19" s="55"/>
      <c r="I19" s="56"/>
      <c r="J19" s="57"/>
      <c r="K19" s="57"/>
      <c r="L19" s="176"/>
      <c r="M19" s="57"/>
      <c r="N19" s="57"/>
      <c r="O19" s="57" t="str">
        <f t="shared" si="0"/>
        <v/>
      </c>
      <c r="P19" s="61"/>
    </row>
    <row r="20" spans="1:16" ht="15.75" customHeight="1">
      <c r="A20" s="59"/>
      <c r="B20" s="115"/>
      <c r="C20" s="115"/>
      <c r="D20" s="59"/>
      <c r="E20" s="115"/>
      <c r="F20" s="115"/>
      <c r="G20" s="57"/>
      <c r="H20" s="55"/>
      <c r="I20" s="56"/>
      <c r="J20" s="57"/>
      <c r="K20" s="57"/>
      <c r="L20" s="176"/>
      <c r="M20" s="57"/>
      <c r="N20" s="57"/>
      <c r="O20" s="57" t="str">
        <f t="shared" si="0"/>
        <v/>
      </c>
      <c r="P20" s="61"/>
    </row>
    <row r="21" spans="1:16" ht="15.75" customHeight="1">
      <c r="A21" s="59"/>
      <c r="B21" s="115"/>
      <c r="C21" s="115"/>
      <c r="D21" s="59"/>
      <c r="E21" s="115"/>
      <c r="F21" s="115"/>
      <c r="G21" s="57"/>
      <c r="H21" s="55"/>
      <c r="I21" s="56"/>
      <c r="J21" s="57"/>
      <c r="K21" s="57"/>
      <c r="L21" s="176"/>
      <c r="M21" s="57"/>
      <c r="N21" s="57"/>
      <c r="O21" s="57" t="str">
        <f t="shared" si="0"/>
        <v/>
      </c>
      <c r="P21" s="61"/>
    </row>
    <row r="22" spans="1:16" ht="15.75" customHeight="1">
      <c r="A22" s="59"/>
      <c r="B22" s="115"/>
      <c r="C22" s="115"/>
      <c r="D22" s="59"/>
      <c r="E22" s="115"/>
      <c r="F22" s="115"/>
      <c r="G22" s="57"/>
      <c r="H22" s="55"/>
      <c r="I22" s="56"/>
      <c r="J22" s="57"/>
      <c r="K22" s="57"/>
      <c r="L22" s="176"/>
      <c r="M22" s="57"/>
      <c r="N22" s="57"/>
      <c r="O22" s="57" t="str">
        <f t="shared" si="0"/>
        <v/>
      </c>
      <c r="P22" s="61"/>
    </row>
    <row r="23" spans="1:16" ht="15.75" customHeight="1">
      <c r="A23" s="59"/>
      <c r="B23" s="115"/>
      <c r="C23" s="115"/>
      <c r="D23" s="59"/>
      <c r="E23" s="115"/>
      <c r="F23" s="115"/>
      <c r="G23" s="57"/>
      <c r="H23" s="55"/>
      <c r="I23" s="56"/>
      <c r="J23" s="57"/>
      <c r="K23" s="57"/>
      <c r="L23" s="176"/>
      <c r="M23" s="57"/>
      <c r="N23" s="57"/>
      <c r="O23" s="57" t="str">
        <f t="shared" si="0"/>
        <v/>
      </c>
      <c r="P23" s="61"/>
    </row>
    <row r="24" spans="1:16" ht="15.75" customHeight="1">
      <c r="A24" s="59"/>
      <c r="B24" s="115"/>
      <c r="C24" s="115"/>
      <c r="D24" s="59"/>
      <c r="E24" s="115"/>
      <c r="F24" s="115"/>
      <c r="G24" s="57"/>
      <c r="H24" s="55"/>
      <c r="I24" s="56"/>
      <c r="J24" s="57"/>
      <c r="K24" s="57"/>
      <c r="L24" s="176"/>
      <c r="M24" s="57"/>
      <c r="N24" s="57"/>
      <c r="O24" s="57" t="str">
        <f t="shared" si="0"/>
        <v/>
      </c>
      <c r="P24" s="61"/>
    </row>
    <row r="25" spans="1:16" ht="15.75" customHeight="1">
      <c r="A25" s="59"/>
      <c r="B25" s="115"/>
      <c r="C25" s="115"/>
      <c r="D25" s="59"/>
      <c r="E25" s="115"/>
      <c r="F25" s="115"/>
      <c r="G25" s="57"/>
      <c r="H25" s="55"/>
      <c r="I25" s="56"/>
      <c r="J25" s="57"/>
      <c r="K25" s="57"/>
      <c r="L25" s="176"/>
      <c r="M25" s="57"/>
      <c r="N25" s="57"/>
      <c r="O25" s="57" t="str">
        <f t="shared" si="0"/>
        <v/>
      </c>
      <c r="P25" s="61"/>
    </row>
    <row r="26" spans="1:16" ht="15.75" customHeight="1">
      <c r="A26" s="1176" t="s">
        <v>413</v>
      </c>
      <c r="B26" s="1176"/>
      <c r="C26" s="1176"/>
      <c r="D26" s="59"/>
      <c r="E26" s="115"/>
      <c r="F26" s="115"/>
      <c r="G26" s="57">
        <f>SUM(G8:G25)</f>
        <v>0</v>
      </c>
      <c r="H26" s="55">
        <f t="shared" ref="H26:M26" si="1">SUM(H8:H25)</f>
        <v>0</v>
      </c>
      <c r="I26" s="56">
        <f t="shared" si="1"/>
        <v>0</v>
      </c>
      <c r="J26" s="57">
        <f t="shared" si="1"/>
        <v>0</v>
      </c>
      <c r="K26" s="57">
        <f t="shared" si="1"/>
        <v>0</v>
      </c>
      <c r="L26" s="176"/>
      <c r="M26" s="57">
        <f t="shared" si="1"/>
        <v>0</v>
      </c>
      <c r="N26" s="57">
        <f>M26-J26</f>
        <v>0</v>
      </c>
      <c r="O26" s="57" t="str">
        <f t="shared" si="0"/>
        <v/>
      </c>
      <c r="P26" s="61"/>
    </row>
    <row r="27" spans="1:16" ht="15.75" customHeight="1">
      <c r="A27" s="1176" t="s">
        <v>680</v>
      </c>
      <c r="B27" s="1176"/>
      <c r="C27" s="1176"/>
      <c r="D27" s="59"/>
      <c r="E27" s="115"/>
      <c r="F27" s="61"/>
      <c r="G27" s="57"/>
      <c r="H27" s="55"/>
      <c r="I27" s="56"/>
      <c r="J27" s="57"/>
      <c r="K27" s="57"/>
      <c r="L27" s="176"/>
      <c r="M27" s="57">
        <v>0</v>
      </c>
      <c r="N27" s="57">
        <f>M27-J27</f>
        <v>0</v>
      </c>
      <c r="O27" s="57" t="str">
        <f t="shared" si="0"/>
        <v/>
      </c>
      <c r="P27" s="61"/>
    </row>
    <row r="28" spans="1:16" ht="15.75" customHeight="1">
      <c r="A28" s="1176" t="s">
        <v>413</v>
      </c>
      <c r="B28" s="1176"/>
      <c r="C28" s="1176"/>
      <c r="D28" s="59"/>
      <c r="E28" s="59"/>
      <c r="F28" s="59"/>
      <c r="G28" s="57">
        <f>G26-G27</f>
        <v>0</v>
      </c>
      <c r="H28" s="55">
        <f t="shared" ref="H28:M28" si="2">H26-H27</f>
        <v>0</v>
      </c>
      <c r="I28" s="56">
        <f t="shared" si="2"/>
        <v>0</v>
      </c>
      <c r="J28" s="57">
        <f t="shared" si="2"/>
        <v>0</v>
      </c>
      <c r="K28" s="57">
        <f t="shared" si="2"/>
        <v>0</v>
      </c>
      <c r="L28" s="176"/>
      <c r="M28" s="57">
        <f t="shared" si="2"/>
        <v>0</v>
      </c>
      <c r="N28" s="57">
        <f>M28-J28</f>
        <v>0</v>
      </c>
      <c r="O28" s="57" t="str">
        <f t="shared" si="0"/>
        <v/>
      </c>
      <c r="P28" s="61"/>
    </row>
    <row r="29" spans="1:16" ht="15.75" customHeight="1">
      <c r="A29" s="66" t="str">
        <f>封面!D11&amp;封面!F11</f>
        <v>资产清查单位填报人：赵翠</v>
      </c>
      <c r="I29" s="66"/>
    </row>
    <row r="30" spans="1:16" ht="15.75" customHeight="1">
      <c r="A30"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7">
    <mergeCell ref="A2:P2"/>
    <mergeCell ref="A3:P3"/>
    <mergeCell ref="G6:H6"/>
    <mergeCell ref="I6:J6"/>
    <mergeCell ref="K6:M6"/>
    <mergeCell ref="E6:E7"/>
    <mergeCell ref="F6:F7"/>
    <mergeCell ref="N6:N7"/>
    <mergeCell ref="O6:O7"/>
    <mergeCell ref="P6:P7"/>
    <mergeCell ref="D6:D7"/>
    <mergeCell ref="A27:C27"/>
    <mergeCell ref="A28:C28"/>
    <mergeCell ref="A6:A7"/>
    <mergeCell ref="B6:B7"/>
    <mergeCell ref="C6:C7"/>
    <mergeCell ref="A26:C26"/>
  </mergeCells>
  <phoneticPr fontId="14" type="noConversion"/>
  <hyperlinks>
    <hyperlink ref="A1" location="索引目录!D49" display="返回索引页"/>
    <hyperlink ref="B1" location="'4-非流动资产汇总'!B16" display="返回"/>
  </hyperlinks>
  <printOptions horizontalCentered="1"/>
  <pageMargins left="0.55000000000000004" right="0.55000000000000004"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30"/>
  <sheetViews>
    <sheetView workbookViewId="0">
      <pane xSplit="5" ySplit="7" topLeftCell="F8" activePane="bottomRight" state="frozen"/>
      <selection pane="topRight"/>
      <selection pane="bottomLeft"/>
      <selection pane="bottomRight" activeCell="J28" sqref="J28"/>
    </sheetView>
  </sheetViews>
  <sheetFormatPr defaultColWidth="9" defaultRowHeight="15.75" customHeight="1" outlineLevelCol="1"/>
  <cols>
    <col min="1" max="1" width="4.33203125" style="43" customWidth="1"/>
    <col min="2" max="2" width="9.25" style="43" customWidth="1"/>
    <col min="3" max="3" width="14.25" style="43" customWidth="1"/>
    <col min="4" max="4" width="9" style="43"/>
    <col min="5" max="5" width="8" style="43" hidden="1" customWidth="1" outlineLevel="1"/>
    <col min="6" max="6" width="11.08203125" style="43" customWidth="1" collapsed="1"/>
    <col min="7" max="7" width="11.83203125" style="43" customWidth="1"/>
    <col min="8" max="9" width="11" style="43" hidden="1" customWidth="1" outlineLevel="1"/>
    <col min="10" max="10" width="11.5" style="43" customWidth="1" collapsed="1"/>
    <col min="11" max="11" width="10.83203125" style="43" customWidth="1"/>
    <col min="12" max="12" width="11" style="43" customWidth="1"/>
    <col min="13" max="13" width="7" style="43" customWidth="1"/>
    <col min="14" max="15" width="10.5" style="43" customWidth="1"/>
    <col min="16" max="16" width="5.08203125" style="43" customWidth="1"/>
    <col min="17" max="17" width="5.5" style="43" customWidth="1"/>
    <col min="18" max="16384" width="9" style="43"/>
  </cols>
  <sheetData>
    <row r="1" spans="1:17" ht="13">
      <c r="A1" s="44" t="s">
        <v>0</v>
      </c>
      <c r="B1" s="111" t="s">
        <v>303</v>
      </c>
      <c r="C1" s="46"/>
      <c r="D1" s="46"/>
      <c r="E1" s="46"/>
      <c r="F1" s="46"/>
      <c r="G1" s="46"/>
      <c r="H1" s="46"/>
      <c r="I1" s="46"/>
      <c r="J1" s="46"/>
      <c r="K1" s="46"/>
      <c r="L1" s="46"/>
      <c r="M1" s="46"/>
      <c r="N1" s="46"/>
      <c r="O1" s="46"/>
      <c r="P1" s="46"/>
      <c r="Q1" s="46"/>
    </row>
    <row r="2" spans="1:17" s="41" customFormat="1" ht="30" customHeight="1">
      <c r="A2" s="1083" t="s">
        <v>983</v>
      </c>
      <c r="B2" s="1084"/>
      <c r="C2" s="1084"/>
      <c r="D2" s="1084"/>
      <c r="E2" s="1084"/>
      <c r="F2" s="1084"/>
      <c r="G2" s="1084"/>
      <c r="H2" s="1084"/>
      <c r="I2" s="1084"/>
      <c r="J2" s="1084"/>
      <c r="K2" s="1084"/>
      <c r="L2" s="1084"/>
      <c r="M2" s="1084"/>
      <c r="N2" s="1084"/>
      <c r="O2" s="1084"/>
      <c r="P2" s="1084"/>
      <c r="Q2" s="1084"/>
    </row>
    <row r="3" spans="1:17" ht="14.15" customHeight="1">
      <c r="A3" s="1085" t="str">
        <f>CONCATENATE(封面!D9,封面!F9,封面!G9,封面!H9,封面!I9,封面!J9,封面!K9)</f>
        <v>清查基准日：2025年8月31日</v>
      </c>
      <c r="B3" s="1085"/>
      <c r="C3" s="1085"/>
      <c r="D3" s="1085"/>
      <c r="E3" s="1085"/>
      <c r="F3" s="1085"/>
      <c r="G3" s="1085"/>
      <c r="H3" s="1103"/>
      <c r="I3" s="1103"/>
      <c r="J3" s="1103"/>
      <c r="K3" s="1103"/>
      <c r="L3" s="1103"/>
      <c r="M3" s="1103"/>
      <c r="N3" s="1103"/>
      <c r="O3" s="1103"/>
      <c r="P3" s="1103"/>
      <c r="Q3" s="1103"/>
    </row>
    <row r="4" spans="1:17" ht="14.15" customHeight="1">
      <c r="A4" s="47"/>
      <c r="B4" s="47"/>
      <c r="C4" s="47"/>
      <c r="D4" s="47"/>
      <c r="E4" s="47"/>
      <c r="F4" s="47"/>
      <c r="G4" s="47"/>
      <c r="H4" s="118"/>
      <c r="I4" s="118"/>
      <c r="J4" s="118"/>
      <c r="K4" s="118"/>
      <c r="L4" s="118"/>
      <c r="M4" s="118"/>
      <c r="N4" s="118"/>
      <c r="O4" s="118"/>
      <c r="P4" s="118"/>
      <c r="Q4" s="119" t="s">
        <v>681</v>
      </c>
    </row>
    <row r="5" spans="1:17" ht="15.75" customHeight="1">
      <c r="A5" s="49" t="str">
        <f>封面!D7&amp;封面!E7</f>
        <v>资产清查单位：和县飞雁城乡客运有限公司</v>
      </c>
      <c r="Q5" s="120" t="s">
        <v>203</v>
      </c>
    </row>
    <row r="6" spans="1:17" s="110" customFormat="1" ht="15.75" customHeight="1">
      <c r="A6" s="1176" t="s">
        <v>205</v>
      </c>
      <c r="B6" s="1128" t="s">
        <v>187</v>
      </c>
      <c r="C6" s="1130" t="s">
        <v>682</v>
      </c>
      <c r="D6" s="1241" t="s">
        <v>459</v>
      </c>
      <c r="E6" s="1241" t="s">
        <v>461</v>
      </c>
      <c r="F6" s="1130" t="s">
        <v>683</v>
      </c>
      <c r="G6" s="1130" t="s">
        <v>684</v>
      </c>
      <c r="H6" s="1176" t="s">
        <v>274</v>
      </c>
      <c r="I6" s="1183"/>
      <c r="J6" s="1300" t="s">
        <v>275</v>
      </c>
      <c r="K6" s="1301"/>
      <c r="L6" s="1176" t="s">
        <v>276</v>
      </c>
      <c r="M6" s="1175"/>
      <c r="N6" s="1175"/>
      <c r="O6" s="1206" t="s">
        <v>277</v>
      </c>
      <c r="P6" s="1174" t="s">
        <v>305</v>
      </c>
      <c r="Q6" s="1174" t="s">
        <v>208</v>
      </c>
    </row>
    <row r="7" spans="1:17" s="110" customFormat="1" ht="15.75" customHeight="1">
      <c r="A7" s="1175"/>
      <c r="B7" s="1129"/>
      <c r="C7" s="1294"/>
      <c r="D7" s="1129"/>
      <c r="E7" s="1129"/>
      <c r="F7" s="1294"/>
      <c r="G7" s="1294"/>
      <c r="H7" s="112" t="s">
        <v>556</v>
      </c>
      <c r="I7" s="113" t="s">
        <v>557</v>
      </c>
      <c r="J7" s="117" t="s">
        <v>556</v>
      </c>
      <c r="K7" s="112" t="s">
        <v>557</v>
      </c>
      <c r="L7" s="112" t="s">
        <v>556</v>
      </c>
      <c r="M7" s="112" t="s">
        <v>504</v>
      </c>
      <c r="N7" s="112" t="s">
        <v>557</v>
      </c>
      <c r="O7" s="1185"/>
      <c r="P7" s="1175"/>
      <c r="Q7" s="1175"/>
    </row>
    <row r="8" spans="1:17" ht="15.75" customHeight="1">
      <c r="A8" s="59"/>
      <c r="B8" s="115"/>
      <c r="C8" s="115"/>
      <c r="D8" s="59"/>
      <c r="E8" s="115"/>
      <c r="F8" s="115"/>
      <c r="G8" s="59"/>
      <c r="H8" s="57"/>
      <c r="I8" s="55"/>
      <c r="J8" s="56"/>
      <c r="K8" s="57"/>
      <c r="L8" s="57"/>
      <c r="M8" s="176"/>
      <c r="N8" s="57"/>
      <c r="O8" s="57"/>
      <c r="P8" s="57" t="str">
        <f t="shared" ref="P8:P28" si="0">IF(K8=0,"",(N8-K8)/K8*100)</f>
        <v/>
      </c>
      <c r="Q8" s="61"/>
    </row>
    <row r="9" spans="1:17" ht="15.75" customHeight="1">
      <c r="A9" s="59"/>
      <c r="B9" s="115"/>
      <c r="C9" s="115"/>
      <c r="D9" s="59"/>
      <c r="E9" s="115"/>
      <c r="F9" s="115"/>
      <c r="G9" s="59"/>
      <c r="H9" s="57"/>
      <c r="I9" s="55"/>
      <c r="J9" s="56"/>
      <c r="K9" s="57"/>
      <c r="L9" s="57"/>
      <c r="M9" s="176"/>
      <c r="N9" s="57"/>
      <c r="O9" s="57"/>
      <c r="P9" s="57" t="str">
        <f t="shared" si="0"/>
        <v/>
      </c>
      <c r="Q9" s="61"/>
    </row>
    <row r="10" spans="1:17" ht="15.75" customHeight="1">
      <c r="A10" s="59"/>
      <c r="B10" s="115"/>
      <c r="C10" s="115"/>
      <c r="D10" s="59"/>
      <c r="E10" s="115"/>
      <c r="F10" s="115"/>
      <c r="G10" s="59"/>
      <c r="H10" s="57"/>
      <c r="I10" s="55"/>
      <c r="J10" s="56"/>
      <c r="K10" s="57"/>
      <c r="L10" s="57"/>
      <c r="M10" s="176"/>
      <c r="N10" s="57"/>
      <c r="O10" s="57"/>
      <c r="P10" s="57" t="str">
        <f t="shared" si="0"/>
        <v/>
      </c>
      <c r="Q10" s="61"/>
    </row>
    <row r="11" spans="1:17" ht="15.75" customHeight="1">
      <c r="A11" s="59"/>
      <c r="B11" s="115"/>
      <c r="C11" s="115"/>
      <c r="D11" s="59"/>
      <c r="E11" s="115"/>
      <c r="F11" s="115"/>
      <c r="G11" s="59"/>
      <c r="H11" s="57"/>
      <c r="I11" s="55"/>
      <c r="J11" s="56"/>
      <c r="K11" s="57"/>
      <c r="L11" s="57"/>
      <c r="M11" s="176"/>
      <c r="N11" s="57"/>
      <c r="O11" s="57"/>
      <c r="P11" s="57" t="str">
        <f t="shared" si="0"/>
        <v/>
      </c>
      <c r="Q11" s="61"/>
    </row>
    <row r="12" spans="1:17" ht="15.75" customHeight="1">
      <c r="A12" s="59"/>
      <c r="B12" s="115"/>
      <c r="C12" s="115"/>
      <c r="D12" s="59"/>
      <c r="E12" s="115"/>
      <c r="F12" s="115"/>
      <c r="G12" s="59"/>
      <c r="H12" s="57"/>
      <c r="I12" s="55"/>
      <c r="J12" s="56"/>
      <c r="K12" s="57"/>
      <c r="L12" s="57"/>
      <c r="M12" s="176"/>
      <c r="N12" s="57"/>
      <c r="O12" s="57"/>
      <c r="P12" s="57" t="str">
        <f t="shared" si="0"/>
        <v/>
      </c>
      <c r="Q12" s="61"/>
    </row>
    <row r="13" spans="1:17" ht="15.75" customHeight="1">
      <c r="A13" s="59"/>
      <c r="B13" s="115"/>
      <c r="C13" s="115"/>
      <c r="D13" s="59"/>
      <c r="E13" s="115"/>
      <c r="F13" s="115"/>
      <c r="G13" s="59"/>
      <c r="H13" s="57"/>
      <c r="I13" s="55"/>
      <c r="J13" s="56"/>
      <c r="K13" s="57"/>
      <c r="L13" s="57"/>
      <c r="M13" s="176"/>
      <c r="N13" s="57"/>
      <c r="O13" s="57"/>
      <c r="P13" s="57" t="str">
        <f t="shared" si="0"/>
        <v/>
      </c>
      <c r="Q13" s="61"/>
    </row>
    <row r="14" spans="1:17" ht="15.75" customHeight="1">
      <c r="A14" s="59"/>
      <c r="B14" s="115"/>
      <c r="C14" s="115"/>
      <c r="D14" s="59"/>
      <c r="E14" s="115"/>
      <c r="F14" s="115"/>
      <c r="G14" s="59"/>
      <c r="H14" s="57"/>
      <c r="I14" s="55"/>
      <c r="J14" s="56"/>
      <c r="K14" s="57"/>
      <c r="L14" s="57"/>
      <c r="M14" s="176"/>
      <c r="N14" s="57"/>
      <c r="O14" s="57"/>
      <c r="P14" s="57" t="str">
        <f t="shared" si="0"/>
        <v/>
      </c>
      <c r="Q14" s="61"/>
    </row>
    <row r="15" spans="1:17" ht="15.75" customHeight="1">
      <c r="A15" s="59"/>
      <c r="B15" s="115"/>
      <c r="C15" s="115"/>
      <c r="D15" s="59"/>
      <c r="E15" s="115"/>
      <c r="F15" s="115"/>
      <c r="G15" s="59"/>
      <c r="H15" s="57"/>
      <c r="I15" s="55"/>
      <c r="J15" s="56"/>
      <c r="K15" s="57"/>
      <c r="L15" s="57"/>
      <c r="M15" s="176"/>
      <c r="N15" s="57"/>
      <c r="O15" s="57"/>
      <c r="P15" s="57" t="str">
        <f t="shared" si="0"/>
        <v/>
      </c>
      <c r="Q15" s="61"/>
    </row>
    <row r="16" spans="1:17" ht="15.75" customHeight="1">
      <c r="A16" s="59"/>
      <c r="B16" s="115"/>
      <c r="C16" s="115"/>
      <c r="D16" s="59"/>
      <c r="E16" s="115"/>
      <c r="F16" s="115"/>
      <c r="G16" s="59"/>
      <c r="H16" s="57"/>
      <c r="I16" s="55"/>
      <c r="J16" s="56"/>
      <c r="K16" s="57"/>
      <c r="L16" s="57"/>
      <c r="M16" s="176"/>
      <c r="N16" s="57"/>
      <c r="O16" s="57"/>
      <c r="P16" s="57" t="str">
        <f t="shared" si="0"/>
        <v/>
      </c>
      <c r="Q16" s="61"/>
    </row>
    <row r="17" spans="1:17" ht="15.75" customHeight="1">
      <c r="A17" s="59"/>
      <c r="B17" s="115"/>
      <c r="C17" s="115"/>
      <c r="D17" s="59"/>
      <c r="E17" s="115"/>
      <c r="F17" s="115"/>
      <c r="G17" s="59"/>
      <c r="H17" s="57"/>
      <c r="I17" s="55"/>
      <c r="J17" s="56"/>
      <c r="K17" s="57"/>
      <c r="L17" s="57"/>
      <c r="M17" s="176"/>
      <c r="N17" s="57"/>
      <c r="O17" s="57"/>
      <c r="P17" s="57" t="str">
        <f t="shared" si="0"/>
        <v/>
      </c>
      <c r="Q17" s="61"/>
    </row>
    <row r="18" spans="1:17" ht="15.75" customHeight="1">
      <c r="A18" s="59"/>
      <c r="B18" s="115"/>
      <c r="C18" s="115"/>
      <c r="D18" s="59"/>
      <c r="E18" s="115"/>
      <c r="F18" s="115"/>
      <c r="G18" s="59"/>
      <c r="H18" s="57"/>
      <c r="I18" s="55"/>
      <c r="J18" s="56"/>
      <c r="K18" s="57"/>
      <c r="L18" s="57"/>
      <c r="M18" s="176"/>
      <c r="N18" s="57"/>
      <c r="O18" s="57"/>
      <c r="P18" s="57" t="str">
        <f t="shared" si="0"/>
        <v/>
      </c>
      <c r="Q18" s="61"/>
    </row>
    <row r="19" spans="1:17" ht="15.75" customHeight="1">
      <c r="A19" s="59"/>
      <c r="B19" s="115"/>
      <c r="C19" s="115"/>
      <c r="D19" s="59"/>
      <c r="E19" s="115"/>
      <c r="F19" s="115"/>
      <c r="G19" s="59"/>
      <c r="H19" s="57"/>
      <c r="I19" s="55"/>
      <c r="J19" s="56"/>
      <c r="K19" s="57"/>
      <c r="L19" s="57"/>
      <c r="M19" s="176"/>
      <c r="N19" s="57"/>
      <c r="O19" s="57"/>
      <c r="P19" s="57" t="str">
        <f t="shared" si="0"/>
        <v/>
      </c>
      <c r="Q19" s="61"/>
    </row>
    <row r="20" spans="1:17" ht="15.75" customHeight="1">
      <c r="A20" s="59"/>
      <c r="B20" s="115"/>
      <c r="C20" s="115"/>
      <c r="D20" s="59"/>
      <c r="E20" s="115"/>
      <c r="F20" s="115"/>
      <c r="G20" s="59"/>
      <c r="H20" s="57"/>
      <c r="I20" s="55"/>
      <c r="J20" s="56"/>
      <c r="K20" s="57"/>
      <c r="L20" s="57"/>
      <c r="M20" s="176"/>
      <c r="N20" s="57"/>
      <c r="O20" s="57"/>
      <c r="P20" s="57" t="str">
        <f t="shared" si="0"/>
        <v/>
      </c>
      <c r="Q20" s="61"/>
    </row>
    <row r="21" spans="1:17" ht="15.75" customHeight="1">
      <c r="A21" s="59"/>
      <c r="B21" s="115"/>
      <c r="C21" s="115"/>
      <c r="D21" s="59"/>
      <c r="E21" s="115"/>
      <c r="F21" s="115"/>
      <c r="G21" s="59"/>
      <c r="H21" s="57"/>
      <c r="I21" s="55"/>
      <c r="J21" s="56"/>
      <c r="K21" s="57"/>
      <c r="L21" s="57"/>
      <c r="M21" s="176"/>
      <c r="N21" s="57"/>
      <c r="O21" s="57"/>
      <c r="P21" s="57" t="str">
        <f t="shared" si="0"/>
        <v/>
      </c>
      <c r="Q21" s="61"/>
    </row>
    <row r="22" spans="1:17" ht="15.75" customHeight="1">
      <c r="A22" s="59"/>
      <c r="B22" s="115"/>
      <c r="C22" s="115"/>
      <c r="D22" s="59"/>
      <c r="E22" s="115"/>
      <c r="F22" s="115"/>
      <c r="G22" s="59"/>
      <c r="H22" s="57"/>
      <c r="I22" s="55"/>
      <c r="J22" s="56"/>
      <c r="K22" s="57"/>
      <c r="L22" s="57"/>
      <c r="M22" s="176"/>
      <c r="N22" s="57"/>
      <c r="O22" s="57"/>
      <c r="P22" s="57" t="str">
        <f t="shared" si="0"/>
        <v/>
      </c>
      <c r="Q22" s="61"/>
    </row>
    <row r="23" spans="1:17" ht="15.75" customHeight="1">
      <c r="A23" s="59"/>
      <c r="B23" s="115"/>
      <c r="C23" s="115"/>
      <c r="D23" s="59"/>
      <c r="E23" s="115"/>
      <c r="F23" s="115"/>
      <c r="G23" s="59"/>
      <c r="H23" s="57"/>
      <c r="I23" s="55"/>
      <c r="J23" s="56"/>
      <c r="K23" s="57"/>
      <c r="L23" s="57"/>
      <c r="M23" s="176"/>
      <c r="N23" s="57"/>
      <c r="O23" s="57"/>
      <c r="P23" s="57" t="str">
        <f t="shared" si="0"/>
        <v/>
      </c>
      <c r="Q23" s="61"/>
    </row>
    <row r="24" spans="1:17" ht="15.75" customHeight="1">
      <c r="A24" s="59"/>
      <c r="B24" s="115"/>
      <c r="C24" s="115"/>
      <c r="D24" s="59"/>
      <c r="E24" s="115"/>
      <c r="F24" s="115"/>
      <c r="G24" s="59"/>
      <c r="H24" s="57"/>
      <c r="I24" s="55"/>
      <c r="J24" s="56"/>
      <c r="K24" s="57"/>
      <c r="L24" s="57"/>
      <c r="M24" s="176"/>
      <c r="N24" s="57"/>
      <c r="O24" s="57"/>
      <c r="P24" s="57" t="str">
        <f t="shared" si="0"/>
        <v/>
      </c>
      <c r="Q24" s="61"/>
    </row>
    <row r="25" spans="1:17" ht="15.75" customHeight="1">
      <c r="A25" s="59"/>
      <c r="B25" s="115"/>
      <c r="C25" s="115"/>
      <c r="D25" s="59"/>
      <c r="E25" s="115"/>
      <c r="F25" s="115"/>
      <c r="G25" s="59"/>
      <c r="H25" s="57"/>
      <c r="I25" s="55"/>
      <c r="J25" s="56"/>
      <c r="K25" s="57"/>
      <c r="L25" s="57"/>
      <c r="M25" s="176"/>
      <c r="N25" s="57"/>
      <c r="O25" s="57"/>
      <c r="P25" s="57" t="str">
        <f t="shared" si="0"/>
        <v/>
      </c>
      <c r="Q25" s="61"/>
    </row>
    <row r="26" spans="1:17" ht="15.75" customHeight="1">
      <c r="A26" s="1176" t="s">
        <v>413</v>
      </c>
      <c r="B26" s="1176"/>
      <c r="C26" s="1176"/>
      <c r="D26" s="59"/>
      <c r="E26" s="115"/>
      <c r="F26" s="115"/>
      <c r="G26" s="59"/>
      <c r="H26" s="57">
        <f>SUM(H8:H25)</f>
        <v>0</v>
      </c>
      <c r="I26" s="55">
        <f t="shared" ref="I26:N26" si="1">SUM(I8:I25)</f>
        <v>0</v>
      </c>
      <c r="J26" s="56">
        <f t="shared" si="1"/>
        <v>0</v>
      </c>
      <c r="K26" s="57">
        <f t="shared" si="1"/>
        <v>0</v>
      </c>
      <c r="L26" s="57">
        <f t="shared" si="1"/>
        <v>0</v>
      </c>
      <c r="M26" s="176"/>
      <c r="N26" s="57">
        <f t="shared" si="1"/>
        <v>0</v>
      </c>
      <c r="O26" s="57">
        <f>N26-K26</f>
        <v>0</v>
      </c>
      <c r="P26" s="57" t="str">
        <f t="shared" si="0"/>
        <v/>
      </c>
      <c r="Q26" s="61"/>
    </row>
    <row r="27" spans="1:17" ht="15.75" customHeight="1">
      <c r="A27" s="1176" t="s">
        <v>680</v>
      </c>
      <c r="B27" s="1176"/>
      <c r="C27" s="1176"/>
      <c r="D27" s="59"/>
      <c r="E27" s="115"/>
      <c r="F27" s="61"/>
      <c r="G27" s="59"/>
      <c r="H27" s="57"/>
      <c r="I27" s="55"/>
      <c r="J27" s="56"/>
      <c r="K27" s="57"/>
      <c r="L27" s="57"/>
      <c r="M27" s="176"/>
      <c r="N27" s="57">
        <v>0</v>
      </c>
      <c r="O27" s="57">
        <f>N27-K27</f>
        <v>0</v>
      </c>
      <c r="P27" s="57" t="str">
        <f t="shared" si="0"/>
        <v/>
      </c>
      <c r="Q27" s="61"/>
    </row>
    <row r="28" spans="1:17" ht="15.75" customHeight="1">
      <c r="A28" s="1176" t="s">
        <v>413</v>
      </c>
      <c r="B28" s="1176"/>
      <c r="C28" s="1176"/>
      <c r="D28" s="59"/>
      <c r="E28" s="59"/>
      <c r="F28" s="59"/>
      <c r="G28" s="59"/>
      <c r="H28" s="57">
        <f>H26-H27</f>
        <v>0</v>
      </c>
      <c r="I28" s="55">
        <f t="shared" ref="I28:N28" si="2">I26-I27</f>
        <v>0</v>
      </c>
      <c r="J28" s="56">
        <f t="shared" si="2"/>
        <v>0</v>
      </c>
      <c r="K28" s="57">
        <f t="shared" si="2"/>
        <v>0</v>
      </c>
      <c r="L28" s="57">
        <f t="shared" si="2"/>
        <v>0</v>
      </c>
      <c r="M28" s="176"/>
      <c r="N28" s="57">
        <f t="shared" si="2"/>
        <v>0</v>
      </c>
      <c r="O28" s="57">
        <f>N28-K28</f>
        <v>0</v>
      </c>
      <c r="P28" s="57" t="str">
        <f t="shared" si="0"/>
        <v/>
      </c>
      <c r="Q28" s="61"/>
    </row>
    <row r="29" spans="1:17" ht="15.75" customHeight="1">
      <c r="A29" s="66" t="str">
        <f>封面!D11&amp;封面!F11</f>
        <v>资产清查单位填报人：赵翠</v>
      </c>
      <c r="J29" s="66"/>
    </row>
    <row r="30" spans="1:17" ht="15.75" customHeight="1">
      <c r="A30"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8">
    <mergeCell ref="A2:Q2"/>
    <mergeCell ref="A3:Q3"/>
    <mergeCell ref="H6:I6"/>
    <mergeCell ref="J6:K6"/>
    <mergeCell ref="L6:N6"/>
    <mergeCell ref="E6:E7"/>
    <mergeCell ref="F6:F7"/>
    <mergeCell ref="G6:G7"/>
    <mergeCell ref="O6:O7"/>
    <mergeCell ref="P6:P7"/>
    <mergeCell ref="Q6:Q7"/>
    <mergeCell ref="D6:D7"/>
    <mergeCell ref="A27:C27"/>
    <mergeCell ref="A28:C28"/>
    <mergeCell ref="A6:A7"/>
    <mergeCell ref="B6:B7"/>
    <mergeCell ref="C6:C7"/>
    <mergeCell ref="A26:C26"/>
  </mergeCells>
  <phoneticPr fontId="14" type="noConversion"/>
  <hyperlinks>
    <hyperlink ref="A1" location="索引目录!D50" display="返回索引页"/>
    <hyperlink ref="B1" location="'4-非流动资产汇总'!B17" display="返回"/>
  </hyperlinks>
  <printOptions horizontalCentered="1"/>
  <pageMargins left="0.35" right="0.3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workbookViewId="0">
      <selection activeCell="E11" sqref="E11"/>
    </sheetView>
  </sheetViews>
  <sheetFormatPr defaultColWidth="9" defaultRowHeight="15.75" customHeight="1" outlineLevelCol="1"/>
  <cols>
    <col min="1" max="1" width="9.58203125" style="43" customWidth="1"/>
    <col min="2" max="2" width="29.5" style="43" customWidth="1"/>
    <col min="3" max="3" width="12.08203125" style="43" customWidth="1" outlineLevel="1"/>
    <col min="4" max="4" width="23.75" style="43" customWidth="1"/>
    <col min="5" max="5" width="24.25" style="43" customWidth="1"/>
    <col min="6" max="6" width="21.5" style="43" customWidth="1"/>
    <col min="7" max="7" width="11" style="43" customWidth="1"/>
    <col min="8" max="16384" width="9" style="43"/>
  </cols>
  <sheetData>
    <row r="1" spans="1:7" ht="13">
      <c r="A1" s="44" t="s">
        <v>0</v>
      </c>
      <c r="B1" s="111" t="s">
        <v>303</v>
      </c>
      <c r="C1" s="46"/>
      <c r="D1" s="46"/>
      <c r="E1" s="46"/>
      <c r="F1" s="46"/>
      <c r="G1" s="46"/>
    </row>
    <row r="2" spans="1:7" s="41" customFormat="1" ht="30" customHeight="1">
      <c r="A2" s="1083" t="s">
        <v>982</v>
      </c>
      <c r="B2" s="1084"/>
      <c r="C2" s="1084"/>
      <c r="D2" s="1084"/>
      <c r="E2" s="1084"/>
      <c r="F2" s="1084"/>
      <c r="G2" s="1084"/>
    </row>
    <row r="3" spans="1:7" ht="14.15" customHeight="1">
      <c r="A3" s="1085" t="str">
        <f>CONCATENATE(封面!D9,封面!F9,封面!G9,封面!H9,封面!I9,封面!J9,封面!K9)</f>
        <v>清查基准日：2025年8月31日</v>
      </c>
      <c r="B3" s="1085"/>
      <c r="C3" s="1085"/>
      <c r="D3" s="1085"/>
      <c r="E3" s="1085"/>
      <c r="F3" s="1085"/>
      <c r="G3" s="1085"/>
    </row>
    <row r="4" spans="1:7" ht="14.15" customHeight="1">
      <c r="A4" s="47"/>
      <c r="B4" s="47"/>
      <c r="C4" s="47"/>
      <c r="D4" s="47"/>
      <c r="E4" s="47"/>
      <c r="F4" s="47"/>
      <c r="G4" s="48" t="s">
        <v>685</v>
      </c>
    </row>
    <row r="5" spans="1:7" ht="15.75" customHeight="1">
      <c r="A5" s="49" t="str">
        <f>封面!D7&amp;封面!E7</f>
        <v>资产清查单位：和县飞雁城乡客运有限公司</v>
      </c>
      <c r="G5" s="50" t="s">
        <v>203</v>
      </c>
    </row>
    <row r="6" spans="1:7" s="42" customFormat="1" ht="15.75" customHeight="1">
      <c r="A6" s="51" t="s">
        <v>349</v>
      </c>
      <c r="B6" s="51" t="s">
        <v>304</v>
      </c>
      <c r="C6" s="52" t="s">
        <v>274</v>
      </c>
      <c r="D6" s="51" t="s">
        <v>275</v>
      </c>
      <c r="E6" s="51" t="s">
        <v>276</v>
      </c>
      <c r="F6" s="174" t="s">
        <v>277</v>
      </c>
      <c r="G6" s="51" t="s">
        <v>305</v>
      </c>
    </row>
    <row r="7" spans="1:7" ht="15.75" customHeight="1">
      <c r="A7" s="51" t="s">
        <v>686</v>
      </c>
      <c r="B7" s="54" t="s">
        <v>687</v>
      </c>
      <c r="C7" s="55">
        <f>'4-12-1无形-土地'!K26</f>
        <v>0</v>
      </c>
      <c r="D7" s="56">
        <f>'4-12-2无形-矿业权'!K25</f>
        <v>0</v>
      </c>
      <c r="E7" s="57">
        <f>'4-12-1无形-土地'!M24</f>
        <v>0</v>
      </c>
      <c r="F7" s="57">
        <f>E7-D7</f>
        <v>0</v>
      </c>
      <c r="G7" s="58" t="str">
        <f>IF(D7=0,"",F7/D7*100)</f>
        <v/>
      </c>
    </row>
    <row r="8" spans="1:7" ht="15.75" customHeight="1">
      <c r="A8" s="51" t="s">
        <v>688</v>
      </c>
      <c r="B8" s="54" t="s">
        <v>689</v>
      </c>
      <c r="C8" s="55">
        <f>'4-12-2无形-矿业权'!J28</f>
        <v>0</v>
      </c>
      <c r="D8" s="56">
        <f>'4-12-2无形-矿业权'!K26</f>
        <v>0</v>
      </c>
      <c r="E8" s="57">
        <f>'4-12-2无形-矿业权'!L26</f>
        <v>0</v>
      </c>
      <c r="F8" s="57">
        <f>E8-D8</f>
        <v>0</v>
      </c>
      <c r="G8" s="58" t="str">
        <f>IF(D8=0,"",F8/D8*100)</f>
        <v/>
      </c>
    </row>
    <row r="9" spans="1:7" ht="15.75" customHeight="1">
      <c r="A9" s="51" t="s">
        <v>690</v>
      </c>
      <c r="B9" s="54" t="s">
        <v>691</v>
      </c>
      <c r="C9" s="55">
        <f>'4-12-3无形-其他'!F21</f>
        <v>0</v>
      </c>
      <c r="D9" s="56">
        <f>'4-12-3无形-其他'!G19</f>
        <v>0</v>
      </c>
      <c r="E9" s="56">
        <f>'4-12-3无形-其他'!I19</f>
        <v>0</v>
      </c>
      <c r="F9" s="57">
        <f>E9-D9</f>
        <v>0</v>
      </c>
      <c r="G9" s="58" t="str">
        <f>IF(D9=0,"",F9/D9*100)</f>
        <v/>
      </c>
    </row>
    <row r="10" spans="1:7" ht="15.75" customHeight="1">
      <c r="A10" s="51"/>
      <c r="B10" s="54"/>
      <c r="C10" s="55"/>
      <c r="D10" s="56"/>
      <c r="E10" s="57"/>
      <c r="F10" s="57"/>
      <c r="G10" s="58"/>
    </row>
    <row r="11" spans="1:7" ht="15.75" customHeight="1">
      <c r="A11" s="51"/>
      <c r="B11" s="51"/>
      <c r="C11" s="55"/>
      <c r="D11" s="56"/>
      <c r="E11" s="57"/>
      <c r="F11" s="57"/>
      <c r="G11" s="58"/>
    </row>
    <row r="12" spans="1:7" ht="15.75" customHeight="1">
      <c r="A12" s="51"/>
      <c r="B12" s="61"/>
      <c r="C12" s="55"/>
      <c r="D12" s="56"/>
      <c r="E12" s="57"/>
      <c r="F12" s="57"/>
      <c r="G12" s="58"/>
    </row>
    <row r="13" spans="1:7" ht="15.75" customHeight="1">
      <c r="A13" s="51"/>
      <c r="B13" s="54"/>
      <c r="C13" s="55"/>
      <c r="D13" s="56"/>
      <c r="E13" s="57"/>
      <c r="F13" s="57"/>
      <c r="G13" s="58"/>
    </row>
    <row r="14" spans="1:7" ht="15.75" customHeight="1">
      <c r="A14" s="51"/>
      <c r="B14" s="61"/>
      <c r="C14" s="55"/>
      <c r="D14" s="56"/>
      <c r="E14" s="57"/>
      <c r="F14" s="57"/>
      <c r="G14" s="58"/>
    </row>
    <row r="15" spans="1:7" ht="15.75" customHeight="1">
      <c r="A15" s="51"/>
      <c r="B15" s="54"/>
      <c r="C15" s="55"/>
      <c r="D15" s="56"/>
      <c r="E15" s="57"/>
      <c r="F15" s="57"/>
      <c r="G15" s="58"/>
    </row>
    <row r="16" spans="1:7" ht="15.75" customHeight="1">
      <c r="A16" s="51"/>
      <c r="B16" s="61"/>
      <c r="C16" s="55"/>
      <c r="D16" s="56"/>
      <c r="E16" s="57"/>
      <c r="F16" s="57"/>
      <c r="G16" s="58"/>
    </row>
    <row r="17" spans="1:7" ht="15.75" customHeight="1">
      <c r="A17" s="51"/>
      <c r="B17" s="61"/>
      <c r="C17" s="55"/>
      <c r="D17" s="56"/>
      <c r="E17" s="57"/>
      <c r="F17" s="57"/>
      <c r="G17" s="58"/>
    </row>
    <row r="18" spans="1:7" ht="15.75" customHeight="1">
      <c r="A18" s="59"/>
      <c r="B18" s="61"/>
      <c r="C18" s="55"/>
      <c r="D18" s="56"/>
      <c r="E18" s="57"/>
      <c r="F18" s="57"/>
      <c r="G18" s="58"/>
    </row>
    <row r="19" spans="1:7" ht="15.75" customHeight="1">
      <c r="A19" s="59"/>
      <c r="B19" s="61"/>
      <c r="C19" s="55"/>
      <c r="D19" s="56"/>
      <c r="E19" s="57"/>
      <c r="F19" s="57"/>
      <c r="G19" s="58"/>
    </row>
    <row r="20" spans="1:7" ht="15.75" customHeight="1">
      <c r="A20" s="59"/>
      <c r="B20" s="61"/>
      <c r="C20" s="55"/>
      <c r="D20" s="56"/>
      <c r="E20" s="57"/>
      <c r="F20" s="57"/>
      <c r="G20" s="58"/>
    </row>
    <row r="21" spans="1:7" ht="15.75" customHeight="1">
      <c r="A21" s="59"/>
      <c r="B21" s="61"/>
      <c r="C21" s="55"/>
      <c r="D21" s="56"/>
      <c r="E21" s="57"/>
      <c r="F21" s="57"/>
      <c r="G21" s="58"/>
    </row>
    <row r="22" spans="1:7" ht="15.75" customHeight="1">
      <c r="A22" s="59"/>
      <c r="B22" s="61"/>
      <c r="C22" s="55"/>
      <c r="D22" s="56"/>
      <c r="E22" s="57"/>
      <c r="F22" s="57"/>
      <c r="G22" s="58"/>
    </row>
    <row r="23" spans="1:7" ht="15.75" customHeight="1">
      <c r="A23" s="59"/>
      <c r="B23" s="61"/>
      <c r="C23" s="55"/>
      <c r="D23" s="56"/>
      <c r="E23" s="57"/>
      <c r="F23" s="57"/>
      <c r="G23" s="58"/>
    </row>
    <row r="24" spans="1:7" ht="15.75" customHeight="1">
      <c r="A24" s="59"/>
      <c r="B24" s="61"/>
      <c r="C24" s="55"/>
      <c r="D24" s="56"/>
      <c r="E24" s="57"/>
      <c r="F24" s="57"/>
      <c r="G24" s="58"/>
    </row>
    <row r="25" spans="1:7" ht="15.75" customHeight="1">
      <c r="A25" s="59"/>
      <c r="B25" s="61"/>
      <c r="C25" s="55"/>
      <c r="D25" s="56"/>
      <c r="E25" s="57"/>
      <c r="F25" s="57"/>
      <c r="G25" s="58"/>
    </row>
    <row r="26" spans="1:7" ht="15.75" customHeight="1">
      <c r="A26" s="1094" t="s">
        <v>692</v>
      </c>
      <c r="B26" s="1095"/>
      <c r="C26" s="57">
        <f>SUM(C7:C25)</f>
        <v>0</v>
      </c>
      <c r="D26" s="57">
        <f>SUM(D7:D9)</f>
        <v>0</v>
      </c>
      <c r="E26" s="57">
        <f>SUM(E7:E9)</f>
        <v>0</v>
      </c>
      <c r="F26" s="57">
        <f>E26-D26</f>
        <v>0</v>
      </c>
      <c r="G26" s="58" t="str">
        <f>IF(D26=0,"",F26/D26*100)</f>
        <v/>
      </c>
    </row>
    <row r="27" spans="1:7" ht="15.75" customHeight="1">
      <c r="A27" s="1302" t="s">
        <v>693</v>
      </c>
      <c r="B27" s="1303"/>
      <c r="C27" s="55"/>
      <c r="D27" s="56">
        <f>'4-12-1无形-土地'!L25+'4-12-2无形-矿业权'!K27+'4-12-3无形-其他'!G20</f>
        <v>0</v>
      </c>
      <c r="E27" s="57">
        <f>'4-12-1无形-土地'!M25+'4-12-2无形-矿业权'!L27+'4-12-3无形-其他'!I20</f>
        <v>0</v>
      </c>
      <c r="F27" s="57">
        <f>E27-D27</f>
        <v>0</v>
      </c>
      <c r="G27" s="58" t="str">
        <f>IF(D27=0,"",F27/D27*100)</f>
        <v/>
      </c>
    </row>
    <row r="28" spans="1:7" ht="15.75" customHeight="1">
      <c r="A28" s="1094" t="s">
        <v>692</v>
      </c>
      <c r="B28" s="1095"/>
      <c r="C28" s="57">
        <f>C26-C27</f>
        <v>0</v>
      </c>
      <c r="D28" s="57">
        <f>D26-D27</f>
        <v>0</v>
      </c>
      <c r="E28" s="57">
        <f>E26-E27</f>
        <v>0</v>
      </c>
      <c r="F28" s="57">
        <f>E28-D28</f>
        <v>0</v>
      </c>
      <c r="G28" s="175" t="str">
        <f>IF(D28=0,"",F28/D28*100)</f>
        <v/>
      </c>
    </row>
    <row r="29" spans="1:7" ht="15.75" customHeight="1">
      <c r="A29" s="66" t="str">
        <f>封面!D11&amp;封面!F11</f>
        <v>资产清查单位填报人：赵翠</v>
      </c>
    </row>
    <row r="30" spans="1:7" ht="15.75" customHeight="1">
      <c r="A30"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G2"/>
    <mergeCell ref="A3:G3"/>
    <mergeCell ref="A26:B26"/>
    <mergeCell ref="A27:B27"/>
    <mergeCell ref="A28:B28"/>
  </mergeCells>
  <phoneticPr fontId="14" type="noConversion"/>
  <hyperlinks>
    <hyperlink ref="A1" location="索引目录!D51" display="返回索引页"/>
    <hyperlink ref="B7" location="'4-12-1无形-土地'!A1" display="无形资产-土地使用权"/>
    <hyperlink ref="B8" location="'4-12-2无形-矿业权'!A1" display="无形资产-矿业权"/>
    <hyperlink ref="B1" location="'4-非流动资产汇总'!B18" display="返回"/>
    <hyperlink ref="B9" location="'4-12-3无形-其他'!A1" display="无形资产-其他无形资产"/>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R28"/>
  <sheetViews>
    <sheetView workbookViewId="0">
      <selection activeCell="J27" sqref="J27"/>
    </sheetView>
  </sheetViews>
  <sheetFormatPr defaultColWidth="9" defaultRowHeight="15.75" customHeight="1" outlineLevelCol="1"/>
  <cols>
    <col min="1" max="1" width="4.33203125" style="3" customWidth="1"/>
    <col min="2" max="2" width="19.25" style="3" customWidth="1"/>
    <col min="3" max="3" width="8.08203125" style="3" customWidth="1"/>
    <col min="4" max="4" width="20" style="3" customWidth="1"/>
    <col min="5" max="5" width="6.58203125" style="3" customWidth="1"/>
    <col min="6" max="6" width="6.5" style="3" customWidth="1"/>
    <col min="7" max="7" width="5.5" style="3" customWidth="1"/>
    <col min="8" max="8" width="6.58203125" style="3" customWidth="1"/>
    <col min="9" max="9" width="8" style="3" customWidth="1"/>
    <col min="10" max="10" width="11.5" style="3" customWidth="1"/>
    <col min="11" max="11" width="10" style="3" hidden="1" customWidth="1" outlineLevel="1"/>
    <col min="12" max="12" width="11.25" style="3" customWidth="1" collapsed="1"/>
    <col min="13" max="14" width="10.75" style="3" customWidth="1"/>
    <col min="15" max="15" width="8.08203125" style="3" customWidth="1"/>
    <col min="16" max="16" width="9" style="3"/>
    <col min="17" max="17" width="13.08203125" style="3" hidden="1" customWidth="1" outlineLevel="1"/>
    <col min="18" max="18" width="9" style="3" collapsed="1"/>
    <col min="19" max="16384" width="9" style="3"/>
  </cols>
  <sheetData>
    <row r="1" spans="1:17" ht="13">
      <c r="A1" s="128" t="s">
        <v>0</v>
      </c>
      <c r="B1" s="5" t="s">
        <v>303</v>
      </c>
      <c r="C1" s="6"/>
      <c r="D1" s="6"/>
      <c r="E1" s="6"/>
      <c r="F1" s="6"/>
      <c r="G1" s="6"/>
      <c r="H1" s="6"/>
      <c r="I1" s="6"/>
      <c r="J1" s="6"/>
      <c r="K1" s="6"/>
      <c r="L1" s="6"/>
      <c r="M1" s="6"/>
      <c r="N1" s="6"/>
      <c r="O1" s="6"/>
      <c r="P1" s="6"/>
    </row>
    <row r="2" spans="1:17" s="1" customFormat="1" ht="30" customHeight="1">
      <c r="A2" s="1106" t="s">
        <v>981</v>
      </c>
      <c r="B2" s="1107"/>
      <c r="C2" s="1107"/>
      <c r="D2" s="1107"/>
      <c r="E2" s="1107"/>
      <c r="F2" s="1107"/>
      <c r="G2" s="1107"/>
      <c r="H2" s="1107"/>
      <c r="I2" s="1107"/>
      <c r="J2" s="1107"/>
      <c r="K2" s="1107"/>
      <c r="L2" s="1107"/>
      <c r="M2" s="1107"/>
      <c r="N2" s="1107"/>
      <c r="O2" s="1107"/>
      <c r="P2" s="1107"/>
    </row>
    <row r="3" spans="1:17" ht="14.15" customHeight="1">
      <c r="A3" s="1108" t="str">
        <f>CONCATENATE(封面!D9,封面!F9,封面!G9,封面!H9,封面!I9,封面!J9,封面!K9)</f>
        <v>清查基准日：2025年8月31日</v>
      </c>
      <c r="B3" s="1108"/>
      <c r="C3" s="1108"/>
      <c r="D3" s="1108"/>
      <c r="E3" s="1108"/>
      <c r="F3" s="1108"/>
      <c r="G3" s="1108"/>
      <c r="H3" s="1108"/>
      <c r="I3" s="1111"/>
      <c r="J3" s="1111"/>
      <c r="K3" s="1111"/>
      <c r="L3" s="1111"/>
      <c r="M3" s="1111"/>
      <c r="N3" s="1111"/>
      <c r="O3" s="1111"/>
      <c r="P3" s="1111"/>
    </row>
    <row r="4" spans="1:17" ht="14.15" customHeight="1">
      <c r="A4" s="8"/>
      <c r="B4" s="8"/>
      <c r="C4" s="8"/>
      <c r="D4" s="8"/>
      <c r="E4" s="8"/>
      <c r="F4" s="8"/>
      <c r="G4" s="8"/>
      <c r="H4" s="8"/>
      <c r="I4" s="9"/>
      <c r="J4" s="9"/>
      <c r="K4" s="9"/>
      <c r="L4" s="9"/>
      <c r="M4" s="9"/>
      <c r="N4" s="9"/>
      <c r="O4" s="9"/>
      <c r="P4" s="10" t="s">
        <v>694</v>
      </c>
    </row>
    <row r="5" spans="1:17" ht="15.75" customHeight="1">
      <c r="A5" s="11" t="str">
        <f>封面!D7&amp;封面!E7</f>
        <v>资产清查单位：和县飞雁城乡客运有限公司</v>
      </c>
      <c r="P5" s="12" t="s">
        <v>203</v>
      </c>
    </row>
    <row r="6" spans="1:17" s="6" customFormat="1" ht="27.75" customHeight="1">
      <c r="A6" s="162" t="s">
        <v>205</v>
      </c>
      <c r="B6" s="70" t="s">
        <v>591</v>
      </c>
      <c r="C6" s="131" t="s">
        <v>592</v>
      </c>
      <c r="D6" s="70" t="s">
        <v>593</v>
      </c>
      <c r="E6" s="70" t="s">
        <v>695</v>
      </c>
      <c r="F6" s="70" t="s">
        <v>696</v>
      </c>
      <c r="G6" s="70" t="s">
        <v>697</v>
      </c>
      <c r="H6" s="70" t="s">
        <v>698</v>
      </c>
      <c r="I6" s="70" t="s">
        <v>599</v>
      </c>
      <c r="J6" s="70" t="s">
        <v>503</v>
      </c>
      <c r="K6" s="70" t="s">
        <v>699</v>
      </c>
      <c r="L6" s="70" t="s">
        <v>275</v>
      </c>
      <c r="M6" s="70" t="s">
        <v>276</v>
      </c>
      <c r="N6" s="70" t="s">
        <v>277</v>
      </c>
      <c r="O6" s="70" t="s">
        <v>305</v>
      </c>
      <c r="P6" s="169" t="s">
        <v>208</v>
      </c>
      <c r="Q6" s="13" t="s">
        <v>583</v>
      </c>
    </row>
    <row r="7" spans="1:17" ht="15.75" customHeight="1">
      <c r="A7" s="72">
        <v>1</v>
      </c>
      <c r="B7" s="163"/>
      <c r="C7" s="164"/>
      <c r="D7" s="165"/>
      <c r="E7" s="166"/>
      <c r="F7" s="166"/>
      <c r="G7" s="167"/>
      <c r="H7" s="168"/>
      <c r="I7" s="170"/>
      <c r="J7" s="137"/>
      <c r="K7" s="137"/>
      <c r="L7" s="137"/>
      <c r="M7" s="137"/>
      <c r="N7" s="171"/>
      <c r="O7" s="172"/>
      <c r="P7" s="76"/>
      <c r="Q7" s="21"/>
    </row>
    <row r="8" spans="1:17" ht="15.75" customHeight="1">
      <c r="A8" s="72"/>
      <c r="B8" s="74"/>
      <c r="C8" s="133"/>
      <c r="D8" s="73"/>
      <c r="E8" s="77"/>
      <c r="F8" s="74"/>
      <c r="G8" s="74"/>
      <c r="H8" s="74"/>
      <c r="I8" s="75"/>
      <c r="J8" s="75"/>
      <c r="K8" s="75"/>
      <c r="L8" s="75"/>
      <c r="M8" s="75"/>
      <c r="N8" s="75"/>
      <c r="O8" s="75" t="str">
        <f t="shared" ref="O8:O26" si="0">IF(L8=0,"",(M8-L8)/L8*100)</f>
        <v/>
      </c>
      <c r="P8" s="76"/>
      <c r="Q8" s="21"/>
    </row>
    <row r="9" spans="1:17" ht="15.75" customHeight="1">
      <c r="A9" s="72"/>
      <c r="B9" s="74"/>
      <c r="C9" s="133"/>
      <c r="D9" s="73"/>
      <c r="E9" s="77"/>
      <c r="F9" s="74"/>
      <c r="G9" s="74"/>
      <c r="H9" s="74"/>
      <c r="I9" s="75"/>
      <c r="J9" s="75"/>
      <c r="K9" s="75"/>
      <c r="L9" s="75"/>
      <c r="M9" s="75"/>
      <c r="N9" s="75"/>
      <c r="O9" s="75" t="str">
        <f t="shared" si="0"/>
        <v/>
      </c>
      <c r="P9" s="76"/>
      <c r="Q9" s="21"/>
    </row>
    <row r="10" spans="1:17" ht="15.75" customHeight="1">
      <c r="A10" s="72"/>
      <c r="B10" s="74"/>
      <c r="C10" s="133"/>
      <c r="D10" s="73"/>
      <c r="E10" s="77"/>
      <c r="F10" s="74"/>
      <c r="G10" s="74"/>
      <c r="H10" s="74"/>
      <c r="I10" s="75"/>
      <c r="J10" s="75"/>
      <c r="K10" s="75"/>
      <c r="L10" s="75"/>
      <c r="M10" s="75"/>
      <c r="N10" s="75"/>
      <c r="O10" s="75" t="str">
        <f t="shared" si="0"/>
        <v/>
      </c>
      <c r="P10" s="76"/>
      <c r="Q10" s="21"/>
    </row>
    <row r="11" spans="1:17" ht="15.75" customHeight="1">
      <c r="A11" s="72"/>
      <c r="B11" s="74"/>
      <c r="C11" s="133"/>
      <c r="D11" s="73"/>
      <c r="E11" s="77"/>
      <c r="F11" s="74"/>
      <c r="G11" s="74"/>
      <c r="H11" s="74"/>
      <c r="I11" s="75"/>
      <c r="J11" s="75"/>
      <c r="K11" s="75"/>
      <c r="L11" s="75"/>
      <c r="M11" s="75"/>
      <c r="N11" s="75"/>
      <c r="O11" s="75" t="str">
        <f t="shared" si="0"/>
        <v/>
      </c>
      <c r="P11" s="76"/>
      <c r="Q11" s="21"/>
    </row>
    <row r="12" spans="1:17" ht="15.75" customHeight="1">
      <c r="A12" s="72"/>
      <c r="B12" s="74"/>
      <c r="C12" s="133"/>
      <c r="D12" s="73"/>
      <c r="E12" s="77"/>
      <c r="F12" s="74"/>
      <c r="G12" s="74"/>
      <c r="H12" s="74"/>
      <c r="I12" s="75"/>
      <c r="J12" s="75"/>
      <c r="K12" s="75"/>
      <c r="L12" s="75"/>
      <c r="M12" s="75"/>
      <c r="N12" s="75"/>
      <c r="O12" s="75" t="str">
        <f t="shared" si="0"/>
        <v/>
      </c>
      <c r="P12" s="76"/>
      <c r="Q12" s="21"/>
    </row>
    <row r="13" spans="1:17" ht="15.75" customHeight="1">
      <c r="A13" s="72"/>
      <c r="B13" s="74"/>
      <c r="C13" s="133"/>
      <c r="D13" s="73"/>
      <c r="E13" s="77"/>
      <c r="F13" s="74"/>
      <c r="G13" s="74"/>
      <c r="H13" s="74"/>
      <c r="I13" s="75"/>
      <c r="J13" s="75"/>
      <c r="K13" s="75"/>
      <c r="L13" s="75"/>
      <c r="M13" s="75"/>
      <c r="N13" s="75"/>
      <c r="O13" s="75" t="str">
        <f t="shared" si="0"/>
        <v/>
      </c>
      <c r="P13" s="76"/>
      <c r="Q13" s="21"/>
    </row>
    <row r="14" spans="1:17" ht="15.75" customHeight="1">
      <c r="A14" s="72"/>
      <c r="B14" s="74"/>
      <c r="C14" s="133"/>
      <c r="D14" s="73"/>
      <c r="E14" s="77"/>
      <c r="F14" s="74"/>
      <c r="G14" s="74"/>
      <c r="H14" s="74"/>
      <c r="I14" s="75"/>
      <c r="J14" s="75"/>
      <c r="K14" s="75"/>
      <c r="L14" s="75"/>
      <c r="M14" s="75"/>
      <c r="N14" s="75"/>
      <c r="O14" s="75" t="str">
        <f t="shared" si="0"/>
        <v/>
      </c>
      <c r="P14" s="76"/>
      <c r="Q14" s="21"/>
    </row>
    <row r="15" spans="1:17" ht="15.75" customHeight="1">
      <c r="A15" s="72"/>
      <c r="B15" s="74"/>
      <c r="C15" s="133"/>
      <c r="D15" s="73"/>
      <c r="E15" s="77"/>
      <c r="F15" s="74"/>
      <c r="G15" s="74"/>
      <c r="H15" s="74"/>
      <c r="I15" s="75"/>
      <c r="J15" s="75"/>
      <c r="K15" s="75"/>
      <c r="L15" s="75"/>
      <c r="M15" s="75"/>
      <c r="N15" s="75"/>
      <c r="O15" s="75" t="str">
        <f t="shared" si="0"/>
        <v/>
      </c>
      <c r="P15" s="76"/>
      <c r="Q15" s="21"/>
    </row>
    <row r="16" spans="1:17" ht="15.75" customHeight="1">
      <c r="A16" s="72"/>
      <c r="B16" s="74"/>
      <c r="C16" s="133"/>
      <c r="D16" s="73"/>
      <c r="E16" s="77"/>
      <c r="F16" s="74"/>
      <c r="G16" s="74"/>
      <c r="H16" s="74"/>
      <c r="I16" s="75"/>
      <c r="J16" s="75"/>
      <c r="K16" s="75"/>
      <c r="L16" s="75"/>
      <c r="M16" s="75"/>
      <c r="N16" s="75"/>
      <c r="O16" s="75" t="str">
        <f t="shared" si="0"/>
        <v/>
      </c>
      <c r="P16" s="76"/>
      <c r="Q16" s="21"/>
    </row>
    <row r="17" spans="1:17" ht="15.75" customHeight="1">
      <c r="A17" s="72"/>
      <c r="B17" s="74"/>
      <c r="C17" s="133"/>
      <c r="D17" s="73"/>
      <c r="E17" s="77"/>
      <c r="F17" s="74"/>
      <c r="G17" s="74"/>
      <c r="H17" s="74"/>
      <c r="I17" s="75"/>
      <c r="J17" s="75"/>
      <c r="K17" s="75"/>
      <c r="L17" s="75"/>
      <c r="M17" s="75"/>
      <c r="N17" s="75"/>
      <c r="O17" s="75" t="str">
        <f t="shared" si="0"/>
        <v/>
      </c>
      <c r="P17" s="76"/>
      <c r="Q17" s="21"/>
    </row>
    <row r="18" spans="1:17" ht="15.75" customHeight="1">
      <c r="A18" s="72"/>
      <c r="B18" s="74"/>
      <c r="C18" s="133"/>
      <c r="D18" s="73"/>
      <c r="E18" s="77"/>
      <c r="F18" s="74"/>
      <c r="G18" s="74"/>
      <c r="H18" s="74"/>
      <c r="I18" s="75"/>
      <c r="J18" s="75"/>
      <c r="K18" s="75"/>
      <c r="L18" s="75"/>
      <c r="M18" s="75"/>
      <c r="N18" s="75"/>
      <c r="O18" s="75" t="str">
        <f t="shared" si="0"/>
        <v/>
      </c>
      <c r="P18" s="76"/>
      <c r="Q18" s="21"/>
    </row>
    <row r="19" spans="1:17" ht="15.75" customHeight="1">
      <c r="A19" s="72"/>
      <c r="B19" s="74"/>
      <c r="C19" s="133"/>
      <c r="D19" s="73"/>
      <c r="E19" s="77"/>
      <c r="F19" s="74"/>
      <c r="G19" s="74"/>
      <c r="H19" s="74"/>
      <c r="I19" s="75"/>
      <c r="J19" s="75"/>
      <c r="K19" s="75"/>
      <c r="L19" s="75"/>
      <c r="M19" s="75"/>
      <c r="N19" s="75"/>
      <c r="O19" s="75" t="str">
        <f t="shared" si="0"/>
        <v/>
      </c>
      <c r="P19" s="76"/>
      <c r="Q19" s="21"/>
    </row>
    <row r="20" spans="1:17" ht="15.75" customHeight="1">
      <c r="A20" s="72"/>
      <c r="B20" s="74"/>
      <c r="C20" s="133"/>
      <c r="D20" s="73"/>
      <c r="E20" s="77"/>
      <c r="F20" s="74"/>
      <c r="G20" s="74"/>
      <c r="H20" s="74"/>
      <c r="I20" s="75"/>
      <c r="J20" s="75"/>
      <c r="K20" s="75"/>
      <c r="L20" s="75"/>
      <c r="M20" s="75"/>
      <c r="N20" s="75"/>
      <c r="O20" s="75" t="str">
        <f t="shared" si="0"/>
        <v/>
      </c>
      <c r="P20" s="76"/>
      <c r="Q20" s="21"/>
    </row>
    <row r="21" spans="1:17" ht="15.75" customHeight="1">
      <c r="A21" s="72"/>
      <c r="B21" s="74"/>
      <c r="C21" s="133"/>
      <c r="D21" s="73"/>
      <c r="E21" s="77"/>
      <c r="F21" s="74"/>
      <c r="G21" s="74"/>
      <c r="H21" s="74"/>
      <c r="I21" s="75"/>
      <c r="J21" s="75"/>
      <c r="K21" s="75"/>
      <c r="L21" s="75"/>
      <c r="M21" s="75"/>
      <c r="N21" s="75"/>
      <c r="O21" s="75" t="str">
        <f t="shared" si="0"/>
        <v/>
      </c>
      <c r="P21" s="76"/>
      <c r="Q21" s="21"/>
    </row>
    <row r="22" spans="1:17" ht="15.75" customHeight="1">
      <c r="A22" s="72"/>
      <c r="B22" s="74"/>
      <c r="C22" s="133"/>
      <c r="D22" s="73"/>
      <c r="E22" s="77"/>
      <c r="F22" s="74"/>
      <c r="G22" s="74"/>
      <c r="H22" s="74"/>
      <c r="I22" s="75"/>
      <c r="J22" s="75"/>
      <c r="K22" s="75"/>
      <c r="L22" s="75"/>
      <c r="M22" s="75"/>
      <c r="N22" s="75"/>
      <c r="O22" s="75" t="str">
        <f t="shared" si="0"/>
        <v/>
      </c>
      <c r="P22" s="173"/>
      <c r="Q22" s="21"/>
    </row>
    <row r="23" spans="1:17" ht="15.75" customHeight="1">
      <c r="A23" s="72"/>
      <c r="B23" s="74"/>
      <c r="C23" s="133"/>
      <c r="D23" s="73"/>
      <c r="E23" s="77"/>
      <c r="F23" s="74"/>
      <c r="G23" s="74"/>
      <c r="H23" s="74"/>
      <c r="I23" s="75"/>
      <c r="J23" s="75"/>
      <c r="K23" s="75"/>
      <c r="L23" s="75"/>
      <c r="M23" s="75"/>
      <c r="N23" s="75"/>
      <c r="O23" s="75" t="str">
        <f t="shared" si="0"/>
        <v/>
      </c>
      <c r="P23" s="76"/>
      <c r="Q23" s="21"/>
    </row>
    <row r="24" spans="1:17" s="161" customFormat="1" ht="15.75" customHeight="1">
      <c r="A24" s="1141" t="s">
        <v>378</v>
      </c>
      <c r="B24" s="1149"/>
      <c r="C24" s="1149"/>
      <c r="D24" s="1149"/>
      <c r="E24" s="134"/>
      <c r="F24" s="135"/>
      <c r="G24" s="135"/>
      <c r="H24" s="135"/>
      <c r="I24" s="136"/>
      <c r="J24" s="136">
        <f>SUM(J7:J23)</f>
        <v>0</v>
      </c>
      <c r="K24" s="136">
        <f>SUM(K7:K23)</f>
        <v>0</v>
      </c>
      <c r="L24" s="136">
        <f>SUM(L7:L23)</f>
        <v>0</v>
      </c>
      <c r="M24" s="136">
        <f>SUM(M7:M23)</f>
        <v>0</v>
      </c>
      <c r="N24" s="136">
        <f>M24-L24</f>
        <v>0</v>
      </c>
      <c r="O24" s="136" t="str">
        <f t="shared" si="0"/>
        <v/>
      </c>
      <c r="P24" s="146"/>
      <c r="Q24" s="159"/>
    </row>
    <row r="25" spans="1:17" ht="15.75" customHeight="1">
      <c r="A25" s="1141" t="s">
        <v>700</v>
      </c>
      <c r="B25" s="1142"/>
      <c r="C25" s="1142"/>
      <c r="D25" s="1142"/>
      <c r="E25" s="134"/>
      <c r="F25" s="135"/>
      <c r="G25" s="135"/>
      <c r="H25" s="135"/>
      <c r="I25" s="136"/>
      <c r="J25" s="136"/>
      <c r="K25" s="136"/>
      <c r="L25" s="136"/>
      <c r="M25" s="136"/>
      <c r="N25" s="136">
        <f>M25-L25</f>
        <v>0</v>
      </c>
      <c r="O25" s="136" t="str">
        <f t="shared" si="0"/>
        <v/>
      </c>
      <c r="P25" s="146"/>
      <c r="Q25" s="21"/>
    </row>
    <row r="26" spans="1:17" ht="15.75" customHeight="1">
      <c r="A26" s="1120" t="s">
        <v>378</v>
      </c>
      <c r="B26" s="1121"/>
      <c r="C26" s="1121"/>
      <c r="D26" s="1121"/>
      <c r="E26" s="78"/>
      <c r="F26" s="79"/>
      <c r="G26" s="79"/>
      <c r="H26" s="79"/>
      <c r="I26" s="80"/>
      <c r="J26" s="80">
        <f>J24</f>
        <v>0</v>
      </c>
      <c r="K26" s="80">
        <f>K24</f>
        <v>0</v>
      </c>
      <c r="L26" s="80">
        <f>L24-L25</f>
        <v>0</v>
      </c>
      <c r="M26" s="80">
        <f>M24-M25</f>
        <v>0</v>
      </c>
      <c r="N26" s="143">
        <f>M26-L26</f>
        <v>0</v>
      </c>
      <c r="O26" s="80" t="str">
        <f t="shared" si="0"/>
        <v/>
      </c>
      <c r="P26" s="81"/>
      <c r="Q26" s="21"/>
    </row>
    <row r="27" spans="1:17" ht="15.75" customHeight="1">
      <c r="A27" s="24" t="str">
        <f>封面!D11&amp;封面!F11</f>
        <v>资产清查单位填报人：赵翠</v>
      </c>
      <c r="G27" s="11"/>
      <c r="J27" s="24"/>
    </row>
    <row r="28" spans="1:17" ht="15.75" customHeight="1">
      <c r="A28"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P2"/>
    <mergeCell ref="A3:P3"/>
    <mergeCell ref="A24:D24"/>
    <mergeCell ref="A25:D25"/>
    <mergeCell ref="A26:D26"/>
  </mergeCells>
  <phoneticPr fontId="14" type="noConversion"/>
  <hyperlinks>
    <hyperlink ref="A1" location="索引目录!E51" display="返回索引页"/>
    <hyperlink ref="B1" location="'4-12无形资产汇总'!A1" display="返回"/>
  </hyperlinks>
  <printOptions horizontalCentered="1"/>
  <pageMargins left="0.35" right="0.35" top="0.9" bottom="0.83" header="1.22" footer="0.51"/>
  <pageSetup paperSize="9" scale="8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30"/>
  <sheetViews>
    <sheetView workbookViewId="0">
      <selection activeCell="E14" sqref="E14"/>
    </sheetView>
  </sheetViews>
  <sheetFormatPr defaultColWidth="9" defaultRowHeight="15" outlineLevelCol="1"/>
  <cols>
    <col min="1" max="1" width="5.83203125" style="150" customWidth="1"/>
    <col min="2" max="2" width="13.08203125" style="150" customWidth="1"/>
    <col min="3" max="3" width="10.58203125" style="150" customWidth="1"/>
    <col min="4" max="4" width="5.33203125" style="150" customWidth="1"/>
    <col min="5" max="5" width="8.5" style="150" customWidth="1"/>
    <col min="6" max="6" width="6" style="150" customWidth="1"/>
    <col min="7" max="7" width="8.33203125" style="150" customWidth="1"/>
    <col min="8" max="8" width="10.58203125" style="150" customWidth="1"/>
    <col min="9" max="9" width="11.08203125" style="150" customWidth="1"/>
    <col min="10" max="10" width="11" style="150" hidden="1" customWidth="1" outlineLevel="1"/>
    <col min="11" max="11" width="10.83203125" style="150" customWidth="1" collapsed="1"/>
    <col min="12" max="12" width="10.83203125" style="150" customWidth="1"/>
    <col min="13" max="13" width="10.08203125" style="150" customWidth="1"/>
    <col min="14" max="14" width="6" style="150" customWidth="1"/>
    <col min="15" max="15" width="7.08203125" style="150" customWidth="1"/>
    <col min="16" max="16384" width="9" style="150"/>
  </cols>
  <sheetData>
    <row r="1" spans="1:15">
      <c r="A1" s="45" t="s">
        <v>0</v>
      </c>
      <c r="B1" s="45" t="s">
        <v>303</v>
      </c>
    </row>
    <row r="2" spans="1:15" ht="23">
      <c r="A2" s="1083" t="s">
        <v>980</v>
      </c>
      <c r="B2" s="1083"/>
      <c r="C2" s="1084"/>
      <c r="D2" s="1084"/>
      <c r="E2" s="1084"/>
      <c r="F2" s="1084"/>
      <c r="G2" s="1084"/>
      <c r="H2" s="1084"/>
      <c r="I2" s="1084"/>
      <c r="J2" s="1084"/>
      <c r="K2" s="1084"/>
      <c r="L2" s="1084"/>
      <c r="M2" s="1084"/>
      <c r="N2" s="1084"/>
      <c r="O2" s="1084"/>
    </row>
    <row r="3" spans="1:15">
      <c r="A3" s="1091" t="str">
        <f>CONCATENATE(封面!D9,封面!F9,封面!G9,封面!H9,封面!I9,封面!J9,封面!K9)</f>
        <v>清查基准日：2025年8月31日</v>
      </c>
      <c r="B3" s="1085"/>
      <c r="C3" s="1085"/>
      <c r="D3" s="1085"/>
      <c r="E3" s="1085"/>
      <c r="F3" s="1085"/>
      <c r="G3" s="1085"/>
      <c r="H3" s="1085"/>
      <c r="I3" s="1103"/>
      <c r="J3" s="1103"/>
      <c r="K3" s="1103"/>
      <c r="L3" s="1103"/>
      <c r="M3" s="1103"/>
      <c r="N3" s="1103"/>
      <c r="O3" s="1103"/>
    </row>
    <row r="4" spans="1:15">
      <c r="A4" s="47"/>
      <c r="B4" s="47"/>
      <c r="C4" s="47"/>
      <c r="D4" s="47"/>
      <c r="E4" s="47"/>
      <c r="F4" s="47"/>
      <c r="G4" s="47"/>
      <c r="H4" s="47"/>
      <c r="I4" s="118"/>
      <c r="J4" s="118"/>
      <c r="K4" s="118"/>
      <c r="L4" s="118"/>
      <c r="M4" s="118"/>
      <c r="N4" s="1213" t="s">
        <v>701</v>
      </c>
      <c r="O4" s="1213"/>
    </row>
    <row r="5" spans="1:15">
      <c r="A5" s="1211" t="s">
        <v>561</v>
      </c>
      <c r="B5" s="1211"/>
      <c r="C5" s="1211"/>
      <c r="D5" s="1211"/>
      <c r="E5" s="43"/>
      <c r="F5" s="43"/>
      <c r="G5" s="43"/>
      <c r="H5" s="43"/>
      <c r="I5" s="43"/>
      <c r="J5" s="43"/>
      <c r="K5" s="43"/>
      <c r="L5" s="43"/>
      <c r="M5" s="43"/>
      <c r="N5" s="43"/>
      <c r="O5" s="120" t="s">
        <v>203</v>
      </c>
    </row>
    <row r="6" spans="1:15" ht="39" customHeight="1">
      <c r="A6" s="122" t="s">
        <v>205</v>
      </c>
      <c r="B6" s="122" t="s">
        <v>702</v>
      </c>
      <c r="C6" s="151" t="s">
        <v>703</v>
      </c>
      <c r="D6" s="122" t="s">
        <v>704</v>
      </c>
      <c r="E6" s="122" t="s">
        <v>594</v>
      </c>
      <c r="F6" s="122" t="s">
        <v>705</v>
      </c>
      <c r="G6" s="122" t="s">
        <v>706</v>
      </c>
      <c r="H6" s="122" t="s">
        <v>707</v>
      </c>
      <c r="I6" s="122" t="s">
        <v>503</v>
      </c>
      <c r="J6" s="114" t="s">
        <v>590</v>
      </c>
      <c r="K6" s="114" t="s">
        <v>275</v>
      </c>
      <c r="L6" s="122" t="s">
        <v>276</v>
      </c>
      <c r="M6" s="53" t="s">
        <v>277</v>
      </c>
      <c r="N6" s="122" t="s">
        <v>305</v>
      </c>
      <c r="O6" s="122" t="s">
        <v>208</v>
      </c>
    </row>
    <row r="7" spans="1:15">
      <c r="A7" s="59"/>
      <c r="B7" s="59"/>
      <c r="C7" s="59"/>
      <c r="D7" s="59"/>
      <c r="E7" s="116"/>
      <c r="F7" s="59"/>
      <c r="G7" s="59"/>
      <c r="H7" s="59"/>
      <c r="I7" s="57"/>
      <c r="J7" s="56"/>
      <c r="K7" s="56"/>
      <c r="L7" s="57"/>
      <c r="M7" s="57"/>
      <c r="N7" s="20" t="str">
        <f t="shared" ref="N7:N28" si="0">IF(K7=0,"",(L7-K7)/K7*100)</f>
        <v/>
      </c>
      <c r="O7" s="61"/>
    </row>
    <row r="8" spans="1:15">
      <c r="A8" s="59"/>
      <c r="B8" s="59"/>
      <c r="C8" s="59"/>
      <c r="D8" s="59"/>
      <c r="E8" s="116"/>
      <c r="F8" s="59"/>
      <c r="G8" s="59"/>
      <c r="H8" s="59"/>
      <c r="I8" s="57"/>
      <c r="J8" s="57"/>
      <c r="K8" s="57"/>
      <c r="L8" s="57"/>
      <c r="M8" s="57"/>
      <c r="N8" s="20" t="str">
        <f t="shared" si="0"/>
        <v/>
      </c>
      <c r="O8" s="61"/>
    </row>
    <row r="9" spans="1:15">
      <c r="A9" s="59"/>
      <c r="B9" s="59"/>
      <c r="C9" s="59"/>
      <c r="D9" s="59"/>
      <c r="E9" s="116"/>
      <c r="F9" s="59"/>
      <c r="G9" s="59"/>
      <c r="H9" s="59"/>
      <c r="I9" s="57"/>
      <c r="J9" s="57"/>
      <c r="K9" s="57"/>
      <c r="L9" s="57"/>
      <c r="M9" s="57"/>
      <c r="N9" s="20" t="str">
        <f t="shared" si="0"/>
        <v/>
      </c>
      <c r="O9" s="61"/>
    </row>
    <row r="10" spans="1:15">
      <c r="A10" s="59"/>
      <c r="B10" s="59"/>
      <c r="C10" s="59"/>
      <c r="D10" s="59"/>
      <c r="E10" s="116"/>
      <c r="F10" s="59"/>
      <c r="G10" s="59"/>
      <c r="H10" s="59"/>
      <c r="I10" s="57"/>
      <c r="J10" s="57"/>
      <c r="K10" s="57"/>
      <c r="L10" s="57"/>
      <c r="M10" s="57"/>
      <c r="N10" s="20"/>
      <c r="O10" s="61"/>
    </row>
    <row r="11" spans="1:15">
      <c r="A11" s="59"/>
      <c r="B11" s="59"/>
      <c r="C11" s="59"/>
      <c r="D11" s="59"/>
      <c r="E11" s="116"/>
      <c r="F11" s="59"/>
      <c r="G11" s="59"/>
      <c r="H11" s="59"/>
      <c r="I11" s="57"/>
      <c r="J11" s="57"/>
      <c r="K11" s="57"/>
      <c r="L11" s="57"/>
      <c r="M11" s="57"/>
      <c r="N11" s="20" t="str">
        <f t="shared" si="0"/>
        <v/>
      </c>
      <c r="O11" s="61"/>
    </row>
    <row r="12" spans="1:15">
      <c r="A12" s="59"/>
      <c r="B12" s="59"/>
      <c r="C12" s="59"/>
      <c r="D12" s="59"/>
      <c r="E12" s="116"/>
      <c r="F12" s="59"/>
      <c r="G12" s="59"/>
      <c r="H12" s="59"/>
      <c r="I12" s="57"/>
      <c r="J12" s="57"/>
      <c r="K12" s="57"/>
      <c r="L12" s="57"/>
      <c r="M12" s="57"/>
      <c r="N12" s="20" t="str">
        <f t="shared" si="0"/>
        <v/>
      </c>
      <c r="O12" s="61"/>
    </row>
    <row r="13" spans="1:15">
      <c r="A13" s="59"/>
      <c r="B13" s="59"/>
      <c r="C13" s="59"/>
      <c r="D13" s="59"/>
      <c r="E13" s="116"/>
      <c r="F13" s="59"/>
      <c r="G13" s="59"/>
      <c r="H13" s="59"/>
      <c r="I13" s="57"/>
      <c r="J13" s="57"/>
      <c r="K13" s="57"/>
      <c r="L13" s="57"/>
      <c r="M13" s="57"/>
      <c r="N13" s="20" t="str">
        <f t="shared" si="0"/>
        <v/>
      </c>
      <c r="O13" s="61"/>
    </row>
    <row r="14" spans="1:15">
      <c r="A14" s="59"/>
      <c r="B14" s="59"/>
      <c r="C14" s="59"/>
      <c r="D14" s="59"/>
      <c r="E14" s="116"/>
      <c r="F14" s="59"/>
      <c r="G14" s="59"/>
      <c r="H14" s="59"/>
      <c r="I14" s="57"/>
      <c r="J14" s="57"/>
      <c r="K14" s="57"/>
      <c r="L14" s="57"/>
      <c r="M14" s="57"/>
      <c r="N14" s="20" t="str">
        <f t="shared" si="0"/>
        <v/>
      </c>
      <c r="O14" s="61"/>
    </row>
    <row r="15" spans="1:15">
      <c r="A15" s="59"/>
      <c r="B15" s="59"/>
      <c r="C15" s="59"/>
      <c r="D15" s="59"/>
      <c r="E15" s="116"/>
      <c r="F15" s="59"/>
      <c r="G15" s="59"/>
      <c r="H15" s="59"/>
      <c r="I15" s="57"/>
      <c r="J15" s="57"/>
      <c r="K15" s="57"/>
      <c r="L15" s="57"/>
      <c r="M15" s="57"/>
      <c r="N15" s="20" t="str">
        <f t="shared" si="0"/>
        <v/>
      </c>
      <c r="O15" s="61"/>
    </row>
    <row r="16" spans="1:15">
      <c r="A16" s="59"/>
      <c r="B16" s="59"/>
      <c r="C16" s="59"/>
      <c r="D16" s="59"/>
      <c r="E16" s="116"/>
      <c r="F16" s="59"/>
      <c r="G16" s="59"/>
      <c r="H16" s="59"/>
      <c r="I16" s="57"/>
      <c r="J16" s="57"/>
      <c r="K16" s="57"/>
      <c r="L16" s="57"/>
      <c r="M16" s="57"/>
      <c r="N16" s="20" t="str">
        <f t="shared" si="0"/>
        <v/>
      </c>
      <c r="O16" s="61"/>
    </row>
    <row r="17" spans="1:15">
      <c r="A17" s="59"/>
      <c r="B17" s="59"/>
      <c r="C17" s="59"/>
      <c r="D17" s="59"/>
      <c r="E17" s="116"/>
      <c r="F17" s="59"/>
      <c r="G17" s="59"/>
      <c r="H17" s="59"/>
      <c r="I17" s="57"/>
      <c r="J17" s="57"/>
      <c r="K17" s="57"/>
      <c r="L17" s="57"/>
      <c r="M17" s="57"/>
      <c r="N17" s="20" t="str">
        <f t="shared" si="0"/>
        <v/>
      </c>
      <c r="O17" s="61"/>
    </row>
    <row r="18" spans="1:15">
      <c r="A18" s="59"/>
      <c r="B18" s="59"/>
      <c r="C18" s="59"/>
      <c r="D18" s="59"/>
      <c r="E18" s="116"/>
      <c r="F18" s="59"/>
      <c r="G18" s="59"/>
      <c r="H18" s="59"/>
      <c r="I18" s="57"/>
      <c r="J18" s="57"/>
      <c r="K18" s="57"/>
      <c r="L18" s="57"/>
      <c r="M18" s="57"/>
      <c r="N18" s="20" t="str">
        <f t="shared" si="0"/>
        <v/>
      </c>
      <c r="O18" s="61"/>
    </row>
    <row r="19" spans="1:15">
      <c r="A19" s="59"/>
      <c r="B19" s="59"/>
      <c r="C19" s="59"/>
      <c r="D19" s="59"/>
      <c r="E19" s="116"/>
      <c r="F19" s="59"/>
      <c r="G19" s="59"/>
      <c r="H19" s="59"/>
      <c r="I19" s="57"/>
      <c r="J19" s="57"/>
      <c r="K19" s="57"/>
      <c r="L19" s="57"/>
      <c r="M19" s="57"/>
      <c r="N19" s="20" t="str">
        <f t="shared" si="0"/>
        <v/>
      </c>
      <c r="O19" s="61"/>
    </row>
    <row r="20" spans="1:15">
      <c r="A20" s="59"/>
      <c r="B20" s="59"/>
      <c r="C20" s="59"/>
      <c r="D20" s="59"/>
      <c r="E20" s="116"/>
      <c r="F20" s="59"/>
      <c r="G20" s="59"/>
      <c r="H20" s="59"/>
      <c r="I20" s="57"/>
      <c r="J20" s="57"/>
      <c r="K20" s="57"/>
      <c r="L20" s="57"/>
      <c r="M20" s="57"/>
      <c r="N20" s="20" t="str">
        <f t="shared" si="0"/>
        <v/>
      </c>
      <c r="O20" s="61"/>
    </row>
    <row r="21" spans="1:15">
      <c r="A21" s="59"/>
      <c r="B21" s="59"/>
      <c r="C21" s="59"/>
      <c r="D21" s="59"/>
      <c r="E21" s="116"/>
      <c r="F21" s="59"/>
      <c r="G21" s="59"/>
      <c r="H21" s="59"/>
      <c r="I21" s="57"/>
      <c r="J21" s="57"/>
      <c r="K21" s="57"/>
      <c r="L21" s="57"/>
      <c r="M21" s="57"/>
      <c r="N21" s="20" t="str">
        <f t="shared" si="0"/>
        <v/>
      </c>
      <c r="O21" s="61"/>
    </row>
    <row r="22" spans="1:15">
      <c r="A22" s="59"/>
      <c r="B22" s="59"/>
      <c r="C22" s="59"/>
      <c r="D22" s="59"/>
      <c r="E22" s="116"/>
      <c r="F22" s="59"/>
      <c r="G22" s="59"/>
      <c r="H22" s="59"/>
      <c r="I22" s="57"/>
      <c r="J22" s="57"/>
      <c r="K22" s="57"/>
      <c r="L22" s="57"/>
      <c r="M22" s="57"/>
      <c r="N22" s="20" t="str">
        <f t="shared" si="0"/>
        <v/>
      </c>
      <c r="O22" s="61"/>
    </row>
    <row r="23" spans="1:15">
      <c r="A23" s="59"/>
      <c r="B23" s="59"/>
      <c r="C23" s="59"/>
      <c r="D23" s="59"/>
      <c r="E23" s="116"/>
      <c r="F23" s="59"/>
      <c r="G23" s="59"/>
      <c r="H23" s="59"/>
      <c r="I23" s="57"/>
      <c r="J23" s="57"/>
      <c r="K23" s="57"/>
      <c r="L23" s="57"/>
      <c r="M23" s="57"/>
      <c r="N23" s="20" t="str">
        <f t="shared" si="0"/>
        <v/>
      </c>
      <c r="O23" s="61"/>
    </row>
    <row r="24" spans="1:15">
      <c r="A24" s="59"/>
      <c r="B24" s="59"/>
      <c r="C24" s="59"/>
      <c r="D24" s="59"/>
      <c r="E24" s="116"/>
      <c r="F24" s="59"/>
      <c r="G24" s="59"/>
      <c r="H24" s="59"/>
      <c r="I24" s="57"/>
      <c r="J24" s="57"/>
      <c r="K24" s="57"/>
      <c r="L24" s="57"/>
      <c r="M24" s="57"/>
      <c r="N24" s="20" t="str">
        <f t="shared" si="0"/>
        <v/>
      </c>
      <c r="O24" s="61"/>
    </row>
    <row r="25" spans="1:15">
      <c r="A25" s="59"/>
      <c r="B25" s="59"/>
      <c r="C25" s="59"/>
      <c r="D25" s="59"/>
      <c r="E25" s="116"/>
      <c r="F25" s="59"/>
      <c r="G25" s="59"/>
      <c r="H25" s="59"/>
      <c r="I25" s="57"/>
      <c r="J25" s="57"/>
      <c r="K25" s="57"/>
      <c r="L25" s="57"/>
      <c r="M25" s="57"/>
      <c r="N25" s="20" t="str">
        <f t="shared" si="0"/>
        <v/>
      </c>
      <c r="O25" s="61"/>
    </row>
    <row r="26" spans="1:15" s="149" customFormat="1">
      <c r="A26" s="1132" t="s">
        <v>378</v>
      </c>
      <c r="B26" s="1305"/>
      <c r="C26" s="1305"/>
      <c r="D26" s="152"/>
      <c r="E26" s="153"/>
      <c r="F26" s="152"/>
      <c r="G26" s="152"/>
      <c r="H26" s="152"/>
      <c r="I26" s="158">
        <f>SUM(I7:I25)</f>
        <v>0</v>
      </c>
      <c r="J26" s="158">
        <f>SUM(J7:J25)</f>
        <v>0</v>
      </c>
      <c r="K26" s="158">
        <f>SUM(K7:K25)</f>
        <v>0</v>
      </c>
      <c r="L26" s="158">
        <f>SUM(L7:L25)</f>
        <v>0</v>
      </c>
      <c r="M26" s="57">
        <f>L26-K26</f>
        <v>0</v>
      </c>
      <c r="N26" s="158" t="str">
        <f t="shared" si="0"/>
        <v/>
      </c>
      <c r="O26" s="159"/>
    </row>
    <row r="27" spans="1:15">
      <c r="A27" s="1094" t="s">
        <v>708</v>
      </c>
      <c r="B27" s="1306"/>
      <c r="C27" s="1169"/>
      <c r="D27" s="59"/>
      <c r="E27" s="116"/>
      <c r="F27" s="59"/>
      <c r="G27" s="59"/>
      <c r="H27" s="59"/>
      <c r="I27" s="57"/>
      <c r="J27" s="57"/>
      <c r="K27" s="158"/>
      <c r="L27" s="158"/>
      <c r="M27" s="57">
        <f>L27-K27</f>
        <v>0</v>
      </c>
      <c r="N27" s="20" t="str">
        <f t="shared" si="0"/>
        <v/>
      </c>
      <c r="O27" s="61"/>
    </row>
    <row r="28" spans="1:15">
      <c r="A28" s="1094" t="s">
        <v>378</v>
      </c>
      <c r="B28" s="1195"/>
      <c r="C28" s="1195"/>
      <c r="D28" s="154"/>
      <c r="E28" s="116"/>
      <c r="F28" s="59"/>
      <c r="G28" s="59"/>
      <c r="H28" s="59"/>
      <c r="I28" s="57"/>
      <c r="J28" s="57">
        <f>SUM(J7:J27)</f>
        <v>0</v>
      </c>
      <c r="K28" s="57">
        <f>K26-K27</f>
        <v>0</v>
      </c>
      <c r="L28" s="57">
        <f>L26-L27</f>
        <v>0</v>
      </c>
      <c r="M28" s="57">
        <f>L28-K28</f>
        <v>0</v>
      </c>
      <c r="N28" s="20" t="str">
        <f t="shared" si="0"/>
        <v/>
      </c>
      <c r="O28" s="61"/>
    </row>
    <row r="29" spans="1:15" ht="15.5">
      <c r="A29" s="1304" t="str">
        <f>封面!D11&amp;封面!F11</f>
        <v>资产清查单位填报人：赵翠</v>
      </c>
      <c r="B29" s="1304" t="str">
        <f>封面!E11&amp;封面!G11</f>
        <v/>
      </c>
      <c r="C29" s="1304" t="str">
        <f>封面!F11&amp;封面!H11</f>
        <v/>
      </c>
      <c r="D29" s="1304" t="str">
        <f>封面!G11&amp;封面!I11</f>
        <v/>
      </c>
      <c r="E29" s="43"/>
      <c r="G29" s="43"/>
      <c r="H29" s="155"/>
      <c r="I29" s="160"/>
      <c r="J29" s="155"/>
      <c r="K29" s="155"/>
      <c r="L29" s="155"/>
      <c r="M29" s="155"/>
      <c r="N29" s="155"/>
      <c r="O29" s="155"/>
    </row>
    <row r="30" spans="1:15">
      <c r="A30" s="156" t="str">
        <f>CONCATENATE(封面!D13,封面!F13,封面!G13,封面!H13,封面!I13,封面!J13,封面!K13)</f>
        <v>填表日期：2025年9月23日</v>
      </c>
      <c r="B30" s="67"/>
      <c r="C30" s="43"/>
      <c r="D30" s="43"/>
      <c r="E30" s="43"/>
      <c r="F30" s="43"/>
      <c r="G30" s="43"/>
      <c r="H30" s="43"/>
      <c r="I30" s="43"/>
      <c r="J30" s="43"/>
      <c r="K30" s="43"/>
      <c r="L30" s="43"/>
      <c r="M30" s="43"/>
      <c r="N30" s="43"/>
      <c r="O30" s="43"/>
    </row>
  </sheetData>
  <sheetProtection formatCells="0" formatColumns="0" formatRows="0" insertColumns="0" insertRows="0" deleteColumns="0" deleteRows="0" sort="0" autoFilter="0" pivotTables="0"/>
  <mergeCells count="8">
    <mergeCell ref="A28:C28"/>
    <mergeCell ref="A29:D29"/>
    <mergeCell ref="A2:O2"/>
    <mergeCell ref="A3:O3"/>
    <mergeCell ref="N4:O4"/>
    <mergeCell ref="A5:D5"/>
    <mergeCell ref="A26:C26"/>
    <mergeCell ref="A27:C27"/>
  </mergeCells>
  <phoneticPr fontId="14" type="noConversion"/>
  <hyperlinks>
    <hyperlink ref="B1" location="'4-12无形资产汇总'!A1" display="返回"/>
    <hyperlink ref="A1" location="索引目录!E52" display="返回索引页"/>
  </hyperlinks>
  <printOptions horizontalCentered="1"/>
  <pageMargins left="0.55000000000000004" right="0.55000000000000004" top="0.9" bottom="0.83" header="1.22" footer="0.51"/>
  <pageSetup paperSize="9" orientation="landscape"/>
  <headerFooter alignWithMargins="0">
    <oddHeader>&amp;R&amp;"宋体,常规"&amp;10共&amp;"Times New Roman,常规"&amp;N&amp;"宋体,常规"页第&amp;"Times New Roman,常规"&amp;P&amp;"宋体,常规"页</oddHeader>
  </headerFooter>
  <legacyDrawing r:id="rId1"/>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23"/>
  <sheetViews>
    <sheetView workbookViewId="0">
      <selection activeCell="I6" sqref="I6"/>
    </sheetView>
  </sheetViews>
  <sheetFormatPr defaultColWidth="9" defaultRowHeight="15.75" customHeight="1" outlineLevelCol="1"/>
  <cols>
    <col min="1" max="1" width="5.75" style="43" customWidth="1"/>
    <col min="2" max="2" width="24.75" style="43" customWidth="1"/>
    <col min="3" max="3" width="9.58203125" style="43" customWidth="1"/>
    <col min="4" max="4" width="8.08203125" style="43" customWidth="1"/>
    <col min="5" max="5" width="13.33203125" style="43" customWidth="1"/>
    <col min="6" max="6" width="10.33203125" style="43" hidden="1" customWidth="1" outlineLevel="1"/>
    <col min="7" max="7" width="11.33203125" style="43" customWidth="1" collapsed="1"/>
    <col min="8" max="8" width="6.75" style="43" customWidth="1"/>
    <col min="9" max="9" width="11.08203125" style="43" customWidth="1"/>
    <col min="10" max="10" width="10.83203125" style="43" customWidth="1"/>
    <col min="11" max="11" width="8.75" style="43" customWidth="1"/>
    <col min="12" max="12" width="11.58203125" style="43" customWidth="1"/>
    <col min="13" max="13" width="11.75" style="43" customWidth="1"/>
    <col min="14" max="14" width="10.08203125" style="43" bestFit="1" customWidth="1"/>
    <col min="15" max="16384" width="9" style="43"/>
  </cols>
  <sheetData>
    <row r="1" spans="1:14" ht="13">
      <c r="A1" s="44" t="s">
        <v>0</v>
      </c>
      <c r="B1" s="111" t="s">
        <v>303</v>
      </c>
      <c r="C1" s="46"/>
      <c r="D1" s="46"/>
      <c r="E1" s="46"/>
      <c r="F1" s="46"/>
      <c r="G1" s="46"/>
      <c r="H1" s="46"/>
      <c r="I1" s="46"/>
      <c r="J1" s="46"/>
      <c r="K1" s="46"/>
      <c r="L1" s="46"/>
      <c r="M1" s="46"/>
    </row>
    <row r="2" spans="1:14" s="41" customFormat="1" ht="30" customHeight="1">
      <c r="A2" s="1083" t="s">
        <v>827</v>
      </c>
      <c r="B2" s="1084"/>
      <c r="C2" s="1084"/>
      <c r="D2" s="1084"/>
      <c r="E2" s="1084"/>
      <c r="F2" s="1084"/>
      <c r="G2" s="1084"/>
      <c r="H2" s="1084"/>
      <c r="I2" s="1084"/>
      <c r="J2" s="1084"/>
      <c r="K2" s="1084"/>
      <c r="L2" s="1084"/>
      <c r="M2" s="1084"/>
    </row>
    <row r="3" spans="1:14" ht="14.15" customHeight="1">
      <c r="A3" s="1085" t="str">
        <f>CONCATENATE(封面!D9,封面!F9,封面!G9,封面!H9,封面!I9,封面!J9,封面!K9)</f>
        <v>清查基准日：2025年8月31日</v>
      </c>
      <c r="B3" s="1085"/>
      <c r="C3" s="1085"/>
      <c r="D3" s="1085"/>
      <c r="E3" s="1085"/>
      <c r="F3" s="1085"/>
      <c r="G3" s="1085"/>
      <c r="H3" s="1103"/>
      <c r="I3" s="1103"/>
      <c r="J3" s="1103"/>
      <c r="K3" s="1103"/>
      <c r="L3" s="1103"/>
      <c r="M3" s="1103"/>
    </row>
    <row r="4" spans="1:14" ht="14.15" customHeight="1">
      <c r="A4" s="47"/>
      <c r="B4" s="47"/>
      <c r="C4" s="47"/>
      <c r="D4" s="47"/>
      <c r="E4" s="47"/>
      <c r="F4" s="47"/>
      <c r="G4" s="47"/>
      <c r="H4" s="118"/>
      <c r="I4" s="118"/>
      <c r="J4" s="118"/>
      <c r="K4" s="662"/>
      <c r="L4" s="118"/>
      <c r="M4" s="119" t="s">
        <v>709</v>
      </c>
    </row>
    <row r="5" spans="1:14" ht="15.75" customHeight="1">
      <c r="A5" s="49" t="str">
        <f>封面!D7&amp;封面!E7</f>
        <v>资产清查单位：和县飞雁城乡客运有限公司</v>
      </c>
      <c r="M5" s="120" t="s">
        <v>203</v>
      </c>
    </row>
    <row r="6" spans="1:14" s="46" customFormat="1" ht="27.75" customHeight="1">
      <c r="A6" s="130" t="s">
        <v>205</v>
      </c>
      <c r="B6" s="131" t="s">
        <v>710</v>
      </c>
      <c r="C6" s="131" t="s">
        <v>594</v>
      </c>
      <c r="D6" s="131" t="s">
        <v>711</v>
      </c>
      <c r="E6" s="131" t="s">
        <v>503</v>
      </c>
      <c r="F6" s="131" t="s">
        <v>274</v>
      </c>
      <c r="G6" s="131" t="s">
        <v>275</v>
      </c>
      <c r="H6" s="131" t="s">
        <v>712</v>
      </c>
      <c r="I6" s="131" t="s">
        <v>824</v>
      </c>
      <c r="J6" s="70" t="s">
        <v>828</v>
      </c>
      <c r="K6" s="668" t="s">
        <v>829</v>
      </c>
      <c r="L6" s="131" t="s">
        <v>305</v>
      </c>
      <c r="M6" s="145" t="s">
        <v>208</v>
      </c>
    </row>
    <row r="7" spans="1:14" ht="15.75" customHeight="1">
      <c r="A7" s="132">
        <v>1</v>
      </c>
      <c r="B7" s="133"/>
      <c r="C7" s="134"/>
      <c r="D7" s="135"/>
      <c r="E7" s="137"/>
      <c r="F7" s="137"/>
      <c r="G7" s="137"/>
      <c r="H7" s="138"/>
      <c r="I7" s="137"/>
      <c r="J7" s="136"/>
      <c r="K7" s="136"/>
      <c r="L7" s="136"/>
      <c r="M7" s="695"/>
    </row>
    <row r="8" spans="1:14" ht="15.75" customHeight="1">
      <c r="A8" s="132">
        <v>2</v>
      </c>
      <c r="B8" s="133"/>
      <c r="C8" s="134"/>
      <c r="D8" s="135"/>
      <c r="E8" s="136"/>
      <c r="F8" s="136"/>
      <c r="G8" s="137"/>
      <c r="H8" s="138"/>
      <c r="I8" s="136"/>
      <c r="J8" s="136"/>
      <c r="K8" s="136"/>
      <c r="L8" s="136"/>
      <c r="M8" s="695"/>
    </row>
    <row r="9" spans="1:14" ht="15.75" customHeight="1">
      <c r="A9" s="132">
        <v>3</v>
      </c>
      <c r="B9" s="133"/>
      <c r="C9" s="134"/>
      <c r="D9" s="135"/>
      <c r="E9" s="136"/>
      <c r="F9" s="136"/>
      <c r="G9" s="137"/>
      <c r="H9" s="138"/>
      <c r="I9" s="136"/>
      <c r="J9" s="136"/>
      <c r="K9" s="136"/>
      <c r="L9" s="136"/>
      <c r="M9" s="695"/>
      <c r="N9" s="147"/>
    </row>
    <row r="10" spans="1:14" ht="15.75" customHeight="1">
      <c r="A10" s="132">
        <v>4</v>
      </c>
      <c r="B10" s="133"/>
      <c r="C10" s="134"/>
      <c r="D10" s="135"/>
      <c r="E10" s="136"/>
      <c r="F10" s="136"/>
      <c r="G10" s="137"/>
      <c r="H10" s="138"/>
      <c r="I10" s="136"/>
      <c r="J10" s="136"/>
      <c r="K10" s="136"/>
      <c r="L10" s="136"/>
      <c r="M10" s="695"/>
    </row>
    <row r="11" spans="1:14" ht="15.75" customHeight="1">
      <c r="A11" s="132">
        <v>5</v>
      </c>
      <c r="B11" s="133"/>
      <c r="C11" s="134"/>
      <c r="D11" s="135"/>
      <c r="E11" s="136"/>
      <c r="F11" s="136"/>
      <c r="G11" s="137"/>
      <c r="H11" s="138"/>
      <c r="I11" s="136"/>
      <c r="J11" s="136"/>
      <c r="K11" s="136"/>
      <c r="L11" s="136"/>
      <c r="M11" s="695"/>
    </row>
    <row r="12" spans="1:14" ht="15.75" customHeight="1">
      <c r="A12" s="132"/>
      <c r="B12" s="140"/>
      <c r="C12" s="134"/>
      <c r="D12" s="135"/>
      <c r="E12" s="136"/>
      <c r="F12" s="136"/>
      <c r="G12" s="139"/>
      <c r="H12" s="138"/>
      <c r="I12" s="139"/>
      <c r="J12" s="136"/>
      <c r="K12" s="136"/>
      <c r="L12" s="136"/>
      <c r="M12" s="146"/>
    </row>
    <row r="13" spans="1:14" ht="15.75" customHeight="1">
      <c r="A13" s="132"/>
      <c r="B13" s="133"/>
      <c r="C13" s="134"/>
      <c r="D13" s="135"/>
      <c r="E13" s="136"/>
      <c r="F13" s="136"/>
      <c r="G13" s="139"/>
      <c r="H13" s="138"/>
      <c r="I13" s="139"/>
      <c r="J13" s="136"/>
      <c r="K13" s="136"/>
      <c r="L13" s="136"/>
      <c r="M13" s="146"/>
    </row>
    <row r="14" spans="1:14" ht="15.75" customHeight="1">
      <c r="A14" s="132"/>
      <c r="B14" s="133"/>
      <c r="C14" s="134"/>
      <c r="D14" s="135"/>
      <c r="E14" s="136"/>
      <c r="F14" s="136"/>
      <c r="G14" s="139"/>
      <c r="H14" s="138"/>
      <c r="I14" s="139"/>
      <c r="J14" s="136"/>
      <c r="K14" s="136"/>
      <c r="L14" s="136"/>
      <c r="M14" s="146"/>
    </row>
    <row r="15" spans="1:14" ht="15.75" customHeight="1">
      <c r="A15" s="132"/>
      <c r="B15" s="133"/>
      <c r="C15" s="134"/>
      <c r="D15" s="135"/>
      <c r="E15" s="136"/>
      <c r="F15" s="136"/>
      <c r="G15" s="139"/>
      <c r="H15" s="138"/>
      <c r="I15" s="139"/>
      <c r="J15" s="136"/>
      <c r="K15" s="136"/>
      <c r="L15" s="136"/>
      <c r="M15" s="146"/>
    </row>
    <row r="16" spans="1:14" ht="15.75" customHeight="1">
      <c r="A16" s="132"/>
      <c r="B16" s="133"/>
      <c r="C16" s="134"/>
      <c r="D16" s="135"/>
      <c r="E16" s="136"/>
      <c r="F16" s="136"/>
      <c r="G16" s="139"/>
      <c r="H16" s="138"/>
      <c r="I16" s="139"/>
      <c r="J16" s="136"/>
      <c r="K16" s="136"/>
      <c r="L16" s="136"/>
      <c r="M16" s="146"/>
    </row>
    <row r="17" spans="1:13" ht="15.75" customHeight="1">
      <c r="A17" s="132"/>
      <c r="B17" s="140"/>
      <c r="C17" s="134"/>
      <c r="D17" s="135"/>
      <c r="E17" s="136"/>
      <c r="F17" s="136"/>
      <c r="G17" s="139"/>
      <c r="H17" s="138"/>
      <c r="I17" s="139"/>
      <c r="J17" s="136"/>
      <c r="K17" s="136"/>
      <c r="L17" s="136"/>
      <c r="M17" s="146"/>
    </row>
    <row r="18" spans="1:13" ht="15.75" customHeight="1">
      <c r="A18" s="132"/>
      <c r="B18" s="140"/>
      <c r="C18" s="134"/>
      <c r="D18" s="135"/>
      <c r="E18" s="136"/>
      <c r="F18" s="136"/>
      <c r="G18" s="139"/>
      <c r="H18" s="138"/>
      <c r="I18" s="139"/>
      <c r="J18" s="136"/>
      <c r="K18" s="136"/>
      <c r="L18" s="136"/>
      <c r="M18" s="146"/>
    </row>
    <row r="19" spans="1:13" ht="15.75" customHeight="1">
      <c r="A19" s="1141" t="s">
        <v>378</v>
      </c>
      <c r="B19" s="1149"/>
      <c r="C19" s="134"/>
      <c r="D19" s="135"/>
      <c r="E19" s="136">
        <f t="shared" ref="E19:F19" si="0">SUM(E7:E18)</f>
        <v>0</v>
      </c>
      <c r="F19" s="136">
        <f t="shared" si="0"/>
        <v>0</v>
      </c>
      <c r="G19" s="136">
        <f>SUM(G7:G18)</f>
        <v>0</v>
      </c>
      <c r="H19" s="138"/>
      <c r="I19" s="136">
        <f>SUM(I7:I18)</f>
        <v>0</v>
      </c>
      <c r="J19" s="136">
        <f>I19-G19</f>
        <v>0</v>
      </c>
      <c r="K19" s="136"/>
      <c r="L19" s="136"/>
      <c r="M19" s="146"/>
    </row>
    <row r="20" spans="1:13" ht="15.75" customHeight="1">
      <c r="A20" s="1141" t="s">
        <v>713</v>
      </c>
      <c r="B20" s="1142"/>
      <c r="C20" s="134"/>
      <c r="D20" s="135"/>
      <c r="E20" s="136"/>
      <c r="F20" s="136"/>
      <c r="G20" s="136"/>
      <c r="H20" s="138"/>
      <c r="I20" s="136"/>
      <c r="J20" s="136">
        <f>I20-G20</f>
        <v>0</v>
      </c>
      <c r="K20" s="136"/>
      <c r="L20" s="136" t="str">
        <f>IF(G20=0,"",(I20-G20)/G20*100)</f>
        <v/>
      </c>
      <c r="M20" s="146"/>
    </row>
    <row r="21" spans="1:13" ht="15.75" customHeight="1">
      <c r="A21" s="1104" t="s">
        <v>378</v>
      </c>
      <c r="B21" s="1105"/>
      <c r="C21" s="141"/>
      <c r="D21" s="142"/>
      <c r="E21" s="143">
        <f t="shared" ref="E21:F21" si="1">E19-E20</f>
        <v>0</v>
      </c>
      <c r="F21" s="143">
        <f t="shared" si="1"/>
        <v>0</v>
      </c>
      <c r="G21" s="143">
        <f>G19-G20</f>
        <v>0</v>
      </c>
      <c r="H21" s="144"/>
      <c r="I21" s="143">
        <f>I19-I20</f>
        <v>0</v>
      </c>
      <c r="J21" s="143">
        <f>I21-G21</f>
        <v>0</v>
      </c>
      <c r="K21" s="143"/>
      <c r="L21" s="143"/>
      <c r="M21" s="148"/>
    </row>
    <row r="22" spans="1:13" ht="15.75" customHeight="1">
      <c r="A22" s="66" t="str">
        <f>封面!D11&amp;封面!F11</f>
        <v>资产清查单位填报人：赵翠</v>
      </c>
      <c r="G22" s="49"/>
    </row>
    <row r="23" spans="1:13" ht="15.75" customHeight="1">
      <c r="A23"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M2"/>
    <mergeCell ref="A3:M3"/>
    <mergeCell ref="A19:B19"/>
    <mergeCell ref="A20:B20"/>
    <mergeCell ref="A21:B21"/>
  </mergeCells>
  <phoneticPr fontId="14" type="noConversion"/>
  <hyperlinks>
    <hyperlink ref="A1" location="索引目录!E53" display="返回索引页"/>
    <hyperlink ref="B1" location="'4-12无形资产汇总'!A1" display="返回"/>
  </hyperlinks>
  <printOptions horizontalCentered="1"/>
  <pageMargins left="0.75" right="0.75" top="0.9" bottom="0.83" header="1.22" footer="0.51"/>
  <pageSetup paperSize="9" scale="91"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30"/>
  <sheetViews>
    <sheetView workbookViewId="0">
      <selection activeCell="E11" sqref="E11"/>
    </sheetView>
  </sheetViews>
  <sheetFormatPr defaultColWidth="9" defaultRowHeight="15.75" customHeight="1" outlineLevelCol="1"/>
  <cols>
    <col min="1" max="1" width="5.75" style="43" customWidth="1"/>
    <col min="2" max="2" width="32.33203125" style="43" customWidth="1"/>
    <col min="3" max="3" width="14.25" style="43" customWidth="1"/>
    <col min="4" max="4" width="13.33203125" style="43" hidden="1" customWidth="1" outlineLevel="1"/>
    <col min="5" max="5" width="19.5" style="43" customWidth="1" collapsed="1"/>
    <col min="6" max="7" width="19.33203125" style="43" customWidth="1"/>
    <col min="8" max="8" width="11.58203125" style="43" customWidth="1"/>
    <col min="9" max="9" width="16.58203125" style="43" customWidth="1"/>
    <col min="10" max="16384" width="9" style="43"/>
  </cols>
  <sheetData>
    <row r="1" spans="1:9" ht="13">
      <c r="A1" s="44" t="s">
        <v>0</v>
      </c>
      <c r="B1" s="111" t="s">
        <v>303</v>
      </c>
      <c r="C1" s="46"/>
      <c r="D1" s="46"/>
      <c r="E1" s="46"/>
      <c r="F1" s="46"/>
      <c r="G1" s="46"/>
      <c r="H1" s="46"/>
      <c r="I1" s="46"/>
    </row>
    <row r="2" spans="1:9" s="41" customFormat="1" ht="30" customHeight="1">
      <c r="A2" s="1083" t="s">
        <v>979</v>
      </c>
      <c r="B2" s="1084"/>
      <c r="C2" s="1084"/>
      <c r="D2" s="1084"/>
      <c r="E2" s="1084"/>
      <c r="F2" s="1084"/>
      <c r="G2" s="1084"/>
      <c r="H2" s="1084"/>
      <c r="I2" s="1084"/>
    </row>
    <row r="3" spans="1:9" ht="14.15" customHeight="1">
      <c r="A3" s="1085" t="str">
        <f>CONCATENATE(封面!D9,封面!F9,封面!G9,封面!H9,封面!I9,封面!J9,封面!K9)</f>
        <v>清查基准日：2025年8月31日</v>
      </c>
      <c r="B3" s="1085"/>
      <c r="C3" s="1085"/>
      <c r="D3" s="1085"/>
      <c r="E3" s="1085"/>
      <c r="F3" s="1103"/>
      <c r="G3" s="1103"/>
      <c r="H3" s="1103"/>
      <c r="I3" s="1103"/>
    </row>
    <row r="4" spans="1:9" ht="14.15" customHeight="1">
      <c r="A4" s="47"/>
      <c r="B4" s="47"/>
      <c r="C4" s="47"/>
      <c r="D4" s="47"/>
      <c r="E4" s="47"/>
      <c r="F4" s="118"/>
      <c r="G4" s="118"/>
      <c r="H4" s="118"/>
      <c r="I4" s="119" t="s">
        <v>714</v>
      </c>
    </row>
    <row r="5" spans="1:9" ht="15.75" customHeight="1">
      <c r="A5" s="49" t="str">
        <f>封面!D7&amp;封面!E7</f>
        <v>资产清查单位：和县飞雁城乡客运有限公司</v>
      </c>
      <c r="I5" s="120" t="s">
        <v>203</v>
      </c>
    </row>
    <row r="6" spans="1:9" s="46" customFormat="1" ht="27.75" customHeight="1">
      <c r="A6" s="122" t="s">
        <v>205</v>
      </c>
      <c r="B6" s="122" t="s">
        <v>710</v>
      </c>
      <c r="C6" s="122" t="s">
        <v>421</v>
      </c>
      <c r="D6" s="126" t="s">
        <v>274</v>
      </c>
      <c r="E6" s="114" t="s">
        <v>275</v>
      </c>
      <c r="F6" s="122" t="s">
        <v>276</v>
      </c>
      <c r="G6" s="53" t="s">
        <v>277</v>
      </c>
      <c r="H6" s="122" t="s">
        <v>305</v>
      </c>
      <c r="I6" s="122" t="s">
        <v>208</v>
      </c>
    </row>
    <row r="7" spans="1:9" ht="15.75" customHeight="1">
      <c r="A7" s="59"/>
      <c r="B7" s="115"/>
      <c r="C7" s="116"/>
      <c r="D7" s="55"/>
      <c r="E7" s="56"/>
      <c r="F7" s="57"/>
      <c r="G7" s="57"/>
      <c r="H7" s="57" t="str">
        <f t="shared" ref="H7:H28" si="0">IF(E7=0,"",(F7-E7)/E7*100)</f>
        <v/>
      </c>
      <c r="I7" s="61"/>
    </row>
    <row r="8" spans="1:9" ht="15.75" customHeight="1">
      <c r="A8" s="59"/>
      <c r="B8" s="115"/>
      <c r="C8" s="116"/>
      <c r="D8" s="55"/>
      <c r="E8" s="56"/>
      <c r="F8" s="57"/>
      <c r="G8" s="57"/>
      <c r="H8" s="57" t="str">
        <f t="shared" si="0"/>
        <v/>
      </c>
      <c r="I8" s="61"/>
    </row>
    <row r="9" spans="1:9" ht="15.75" customHeight="1">
      <c r="A9" s="59"/>
      <c r="B9" s="115"/>
      <c r="C9" s="116"/>
      <c r="D9" s="55"/>
      <c r="E9" s="56"/>
      <c r="F9" s="57"/>
      <c r="G9" s="57"/>
      <c r="H9" s="57" t="str">
        <f t="shared" si="0"/>
        <v/>
      </c>
      <c r="I9" s="61"/>
    </row>
    <row r="10" spans="1:9" ht="15.75" customHeight="1">
      <c r="A10" s="59"/>
      <c r="B10" s="115"/>
      <c r="C10" s="116"/>
      <c r="D10" s="55"/>
      <c r="E10" s="56"/>
      <c r="F10" s="57"/>
      <c r="G10" s="57"/>
      <c r="H10" s="57" t="str">
        <f t="shared" si="0"/>
        <v/>
      </c>
      <c r="I10" s="61"/>
    </row>
    <row r="11" spans="1:9" ht="15.75" customHeight="1">
      <c r="A11" s="59"/>
      <c r="B11" s="115"/>
      <c r="C11" s="116"/>
      <c r="D11" s="55"/>
      <c r="E11" s="56"/>
      <c r="F11" s="57"/>
      <c r="G11" s="57"/>
      <c r="H11" s="57" t="str">
        <f t="shared" si="0"/>
        <v/>
      </c>
      <c r="I11" s="61"/>
    </row>
    <row r="12" spans="1:9" ht="15.75" customHeight="1">
      <c r="A12" s="59"/>
      <c r="B12" s="115"/>
      <c r="C12" s="116"/>
      <c r="D12" s="55"/>
      <c r="E12" s="56"/>
      <c r="F12" s="57"/>
      <c r="G12" s="57"/>
      <c r="H12" s="57" t="str">
        <f t="shared" si="0"/>
        <v/>
      </c>
      <c r="I12" s="61"/>
    </row>
    <row r="13" spans="1:9" ht="15.75" customHeight="1">
      <c r="A13" s="59"/>
      <c r="B13" s="115"/>
      <c r="C13" s="116"/>
      <c r="D13" s="55"/>
      <c r="E13" s="56"/>
      <c r="F13" s="57"/>
      <c r="G13" s="57"/>
      <c r="H13" s="57" t="str">
        <f t="shared" si="0"/>
        <v/>
      </c>
      <c r="I13" s="61"/>
    </row>
    <row r="14" spans="1:9" ht="15.75" customHeight="1">
      <c r="A14" s="59"/>
      <c r="B14" s="115"/>
      <c r="C14" s="116"/>
      <c r="D14" s="55"/>
      <c r="E14" s="56"/>
      <c r="F14" s="57"/>
      <c r="G14" s="57"/>
      <c r="H14" s="57" t="str">
        <f t="shared" si="0"/>
        <v/>
      </c>
      <c r="I14" s="61"/>
    </row>
    <row r="15" spans="1:9" ht="15.75" customHeight="1">
      <c r="A15" s="59"/>
      <c r="B15" s="115"/>
      <c r="C15" s="116"/>
      <c r="D15" s="55"/>
      <c r="E15" s="56"/>
      <c r="F15" s="57"/>
      <c r="G15" s="57"/>
      <c r="H15" s="57" t="str">
        <f t="shared" si="0"/>
        <v/>
      </c>
      <c r="I15" s="61"/>
    </row>
    <row r="16" spans="1:9" ht="15.75" customHeight="1">
      <c r="A16" s="59"/>
      <c r="B16" s="115"/>
      <c r="C16" s="116"/>
      <c r="D16" s="55"/>
      <c r="E16" s="56"/>
      <c r="F16" s="57"/>
      <c r="G16" s="57"/>
      <c r="H16" s="57" t="str">
        <f t="shared" si="0"/>
        <v/>
      </c>
      <c r="I16" s="61"/>
    </row>
    <row r="17" spans="1:9" ht="15.75" customHeight="1">
      <c r="A17" s="59"/>
      <c r="B17" s="115"/>
      <c r="C17" s="116"/>
      <c r="D17" s="55"/>
      <c r="E17" s="56"/>
      <c r="F17" s="57"/>
      <c r="G17" s="57"/>
      <c r="H17" s="57" t="str">
        <f t="shared" si="0"/>
        <v/>
      </c>
      <c r="I17" s="61"/>
    </row>
    <row r="18" spans="1:9" ht="15.75" customHeight="1">
      <c r="A18" s="59"/>
      <c r="B18" s="115"/>
      <c r="C18" s="116"/>
      <c r="D18" s="55"/>
      <c r="E18" s="56"/>
      <c r="F18" s="57"/>
      <c r="G18" s="57"/>
      <c r="H18" s="57" t="str">
        <f t="shared" si="0"/>
        <v/>
      </c>
      <c r="I18" s="61"/>
    </row>
    <row r="19" spans="1:9" ht="15.75" customHeight="1">
      <c r="A19" s="59"/>
      <c r="B19" s="115"/>
      <c r="C19" s="116"/>
      <c r="D19" s="55"/>
      <c r="E19" s="56"/>
      <c r="F19" s="57"/>
      <c r="G19" s="57"/>
      <c r="H19" s="57" t="str">
        <f t="shared" si="0"/>
        <v/>
      </c>
      <c r="I19" s="61"/>
    </row>
    <row r="20" spans="1:9" ht="15.75" customHeight="1">
      <c r="A20" s="59"/>
      <c r="B20" s="115"/>
      <c r="C20" s="116"/>
      <c r="D20" s="55"/>
      <c r="E20" s="56"/>
      <c r="F20" s="57"/>
      <c r="G20" s="57"/>
      <c r="H20" s="57" t="str">
        <f t="shared" si="0"/>
        <v/>
      </c>
      <c r="I20" s="61"/>
    </row>
    <row r="21" spans="1:9" ht="15.75" customHeight="1">
      <c r="A21" s="59"/>
      <c r="B21" s="115"/>
      <c r="C21" s="116"/>
      <c r="D21" s="55"/>
      <c r="E21" s="56"/>
      <c r="F21" s="57"/>
      <c r="G21" s="57"/>
      <c r="H21" s="57" t="str">
        <f t="shared" si="0"/>
        <v/>
      </c>
      <c r="I21" s="61"/>
    </row>
    <row r="22" spans="1:9" ht="15.75" customHeight="1">
      <c r="A22" s="59"/>
      <c r="B22" s="115"/>
      <c r="C22" s="116"/>
      <c r="D22" s="55"/>
      <c r="E22" s="56"/>
      <c r="F22" s="57"/>
      <c r="G22" s="57"/>
      <c r="H22" s="57" t="str">
        <f t="shared" si="0"/>
        <v/>
      </c>
      <c r="I22" s="61"/>
    </row>
    <row r="23" spans="1:9" ht="15.75" customHeight="1">
      <c r="A23" s="59"/>
      <c r="B23" s="115"/>
      <c r="C23" s="116"/>
      <c r="D23" s="55"/>
      <c r="E23" s="56"/>
      <c r="F23" s="57"/>
      <c r="G23" s="57"/>
      <c r="H23" s="57" t="str">
        <f t="shared" si="0"/>
        <v/>
      </c>
      <c r="I23" s="61"/>
    </row>
    <row r="24" spans="1:9" ht="15.75" customHeight="1">
      <c r="A24" s="59"/>
      <c r="B24" s="115"/>
      <c r="C24" s="116"/>
      <c r="D24" s="55"/>
      <c r="E24" s="56"/>
      <c r="F24" s="57"/>
      <c r="G24" s="57"/>
      <c r="H24" s="57" t="str">
        <f t="shared" si="0"/>
        <v/>
      </c>
      <c r="I24" s="61"/>
    </row>
    <row r="25" spans="1:9" ht="15.75" customHeight="1">
      <c r="A25" s="59"/>
      <c r="B25" s="115"/>
      <c r="C25" s="116"/>
      <c r="D25" s="55"/>
      <c r="E25" s="56"/>
      <c r="F25" s="57"/>
      <c r="G25" s="57"/>
      <c r="H25" s="57" t="str">
        <f t="shared" si="0"/>
        <v/>
      </c>
      <c r="I25" s="61"/>
    </row>
    <row r="26" spans="1:9" ht="15.75" customHeight="1">
      <c r="A26" s="59"/>
      <c r="B26" s="115"/>
      <c r="C26" s="116"/>
      <c r="D26" s="55"/>
      <c r="E26" s="56"/>
      <c r="F26" s="57"/>
      <c r="G26" s="57"/>
      <c r="H26" s="57" t="str">
        <f t="shared" si="0"/>
        <v/>
      </c>
      <c r="I26" s="61"/>
    </row>
    <row r="27" spans="1:9" ht="15.75" customHeight="1">
      <c r="A27" s="59"/>
      <c r="B27" s="115"/>
      <c r="C27" s="116"/>
      <c r="D27" s="55"/>
      <c r="E27" s="56"/>
      <c r="F27" s="57"/>
      <c r="G27" s="57"/>
      <c r="H27" s="57" t="str">
        <f t="shared" si="0"/>
        <v/>
      </c>
      <c r="I27" s="61"/>
    </row>
    <row r="28" spans="1:9" ht="15.75" customHeight="1">
      <c r="A28" s="1094" t="s">
        <v>378</v>
      </c>
      <c r="B28" s="1095"/>
      <c r="C28" s="116"/>
      <c r="D28" s="55">
        <f>SUM(D7:D27)</f>
        <v>0</v>
      </c>
      <c r="E28" s="56">
        <f>SUM(E7:E27)</f>
        <v>0</v>
      </c>
      <c r="F28" s="57">
        <f>SUM(F7:F27)</f>
        <v>0</v>
      </c>
      <c r="G28" s="57">
        <f>F28-E28</f>
        <v>0</v>
      </c>
      <c r="H28" s="57" t="str">
        <f t="shared" si="0"/>
        <v/>
      </c>
      <c r="I28" s="61"/>
    </row>
    <row r="29" spans="1:9" ht="15.75" customHeight="1">
      <c r="A29" s="66" t="str">
        <f>封面!D11&amp;封面!F11</f>
        <v>资产清查单位填报人：赵翠</v>
      </c>
      <c r="E29" s="49"/>
    </row>
    <row r="30" spans="1:9" ht="15.75" customHeight="1">
      <c r="A30"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I2"/>
    <mergeCell ref="A3:I3"/>
    <mergeCell ref="A28:B28"/>
  </mergeCells>
  <phoneticPr fontId="14" type="noConversion"/>
  <hyperlinks>
    <hyperlink ref="A1" location="索引目录!D54" display="返回索引页"/>
    <hyperlink ref="B1" location="'4-非流动资产汇总'!B19"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30"/>
  <sheetViews>
    <sheetView workbookViewId="0">
      <selection activeCell="F29" sqref="F29"/>
    </sheetView>
  </sheetViews>
  <sheetFormatPr defaultColWidth="9" defaultRowHeight="15.75" customHeight="1" outlineLevelCol="1"/>
  <cols>
    <col min="1" max="1" width="7.58203125" style="3" customWidth="1"/>
    <col min="2" max="2" width="30.83203125" style="3" customWidth="1"/>
    <col min="3" max="3" width="12" style="3" customWidth="1"/>
    <col min="4" max="4" width="17.58203125" style="3" hidden="1" customWidth="1" outlineLevel="1"/>
    <col min="5" max="5" width="18.75" style="3" customWidth="1" collapsed="1"/>
    <col min="6" max="7" width="20.08203125" style="3" customWidth="1"/>
    <col min="8" max="8" width="11.58203125" style="3" customWidth="1"/>
    <col min="9" max="9" width="18" style="3" customWidth="1"/>
    <col min="10" max="16384" width="9" style="3"/>
  </cols>
  <sheetData>
    <row r="1" spans="1:9" ht="13">
      <c r="A1" s="128" t="s">
        <v>0</v>
      </c>
      <c r="B1" s="5" t="s">
        <v>303</v>
      </c>
      <c r="C1" s="6"/>
      <c r="D1" s="6"/>
      <c r="E1" s="6"/>
      <c r="F1" s="6"/>
      <c r="G1" s="6"/>
      <c r="H1" s="6"/>
      <c r="I1" s="6"/>
    </row>
    <row r="2" spans="1:9" s="1" customFormat="1" ht="30" customHeight="1">
      <c r="A2" s="1106" t="s">
        <v>978</v>
      </c>
      <c r="B2" s="1107"/>
      <c r="C2" s="1107"/>
      <c r="D2" s="1107"/>
      <c r="E2" s="1107"/>
      <c r="F2" s="1107"/>
      <c r="G2" s="1107"/>
      <c r="H2" s="1107"/>
      <c r="I2" s="1107"/>
    </row>
    <row r="3" spans="1:9" ht="14.15" customHeight="1">
      <c r="A3" s="1108" t="str">
        <f>CONCATENATE(封面!D9,封面!F9,封面!G9,封面!H9,封面!I9,封面!J9,封面!K9)</f>
        <v>清查基准日：2025年8月31日</v>
      </c>
      <c r="B3" s="1108"/>
      <c r="C3" s="1108"/>
      <c r="D3" s="1108"/>
      <c r="E3" s="1108"/>
      <c r="F3" s="1111"/>
      <c r="G3" s="1111"/>
      <c r="H3" s="1111"/>
      <c r="I3" s="1111"/>
    </row>
    <row r="4" spans="1:9" ht="14.15" customHeight="1">
      <c r="A4" s="8"/>
      <c r="B4" s="8"/>
      <c r="C4" s="8"/>
      <c r="D4" s="8"/>
      <c r="E4" s="8"/>
      <c r="F4" s="9"/>
      <c r="G4" s="9"/>
      <c r="H4" s="9"/>
      <c r="I4" s="10" t="s">
        <v>715</v>
      </c>
    </row>
    <row r="5" spans="1:9" ht="15.75" customHeight="1">
      <c r="A5" s="11" t="str">
        <f>封面!D7&amp;封面!E7</f>
        <v>资产清查单位：和县飞雁城乡客运有限公司</v>
      </c>
      <c r="I5" s="12" t="s">
        <v>203</v>
      </c>
    </row>
    <row r="6" spans="1:9" s="6" customFormat="1" ht="27.75" customHeight="1">
      <c r="A6" s="53" t="s">
        <v>205</v>
      </c>
      <c r="B6" s="53" t="s">
        <v>710</v>
      </c>
      <c r="C6" s="13" t="s">
        <v>594</v>
      </c>
      <c r="D6" s="129" t="s">
        <v>274</v>
      </c>
      <c r="E6" s="15" t="s">
        <v>275</v>
      </c>
      <c r="F6" s="53" t="s">
        <v>276</v>
      </c>
      <c r="G6" s="53" t="s">
        <v>277</v>
      </c>
      <c r="H6" s="53" t="s">
        <v>305</v>
      </c>
      <c r="I6" s="53" t="s">
        <v>208</v>
      </c>
    </row>
    <row r="7" spans="1:9" ht="15.75" customHeight="1">
      <c r="A7" s="16"/>
      <c r="B7" s="17"/>
      <c r="C7" s="18"/>
      <c r="D7" s="19"/>
      <c r="E7" s="22"/>
      <c r="F7" s="20"/>
      <c r="G7" s="20"/>
      <c r="H7" s="20" t="str">
        <f t="shared" ref="H7:H28" si="0">IF(E7=0,"",(F7-E7)/E7*100)</f>
        <v/>
      </c>
      <c r="I7" s="21"/>
    </row>
    <row r="8" spans="1:9" ht="15.75" customHeight="1">
      <c r="A8" s="16"/>
      <c r="B8" s="17"/>
      <c r="C8" s="18"/>
      <c r="D8" s="19"/>
      <c r="E8" s="22"/>
      <c r="F8" s="20"/>
      <c r="G8" s="20"/>
      <c r="H8" s="20" t="str">
        <f t="shared" si="0"/>
        <v/>
      </c>
      <c r="I8" s="21"/>
    </row>
    <row r="9" spans="1:9" ht="15.75" customHeight="1">
      <c r="A9" s="16"/>
      <c r="B9" s="17"/>
      <c r="C9" s="18"/>
      <c r="D9" s="19"/>
      <c r="E9" s="22"/>
      <c r="F9" s="20"/>
      <c r="G9" s="20"/>
      <c r="H9" s="20" t="str">
        <f t="shared" si="0"/>
        <v/>
      </c>
      <c r="I9" s="21"/>
    </row>
    <row r="10" spans="1:9" ht="15.75" customHeight="1">
      <c r="A10" s="16"/>
      <c r="B10" s="17"/>
      <c r="C10" s="18"/>
      <c r="D10" s="19"/>
      <c r="E10" s="22"/>
      <c r="F10" s="20"/>
      <c r="G10" s="20"/>
      <c r="H10" s="20" t="str">
        <f t="shared" si="0"/>
        <v/>
      </c>
      <c r="I10" s="21"/>
    </row>
    <row r="11" spans="1:9" ht="15.75" customHeight="1">
      <c r="A11" s="16"/>
      <c r="B11" s="17"/>
      <c r="C11" s="18"/>
      <c r="D11" s="19"/>
      <c r="E11" s="22"/>
      <c r="F11" s="20"/>
      <c r="G11" s="20"/>
      <c r="H11" s="20" t="str">
        <f t="shared" si="0"/>
        <v/>
      </c>
      <c r="I11" s="21"/>
    </row>
    <row r="12" spans="1:9" ht="15.75" customHeight="1">
      <c r="A12" s="16"/>
      <c r="B12" s="17"/>
      <c r="C12" s="18"/>
      <c r="D12" s="19"/>
      <c r="E12" s="22"/>
      <c r="F12" s="20"/>
      <c r="G12" s="20"/>
      <c r="H12" s="20" t="str">
        <f t="shared" si="0"/>
        <v/>
      </c>
      <c r="I12" s="21"/>
    </row>
    <row r="13" spans="1:9" ht="15.75" customHeight="1">
      <c r="A13" s="16"/>
      <c r="B13" s="17"/>
      <c r="C13" s="18"/>
      <c r="D13" s="19"/>
      <c r="E13" s="22"/>
      <c r="F13" s="20"/>
      <c r="G13" s="20"/>
      <c r="H13" s="20" t="str">
        <f t="shared" si="0"/>
        <v/>
      </c>
      <c r="I13" s="21"/>
    </row>
    <row r="14" spans="1:9" ht="15.75" customHeight="1">
      <c r="A14" s="16"/>
      <c r="B14" s="17"/>
      <c r="C14" s="18"/>
      <c r="D14" s="19"/>
      <c r="E14" s="22"/>
      <c r="F14" s="20"/>
      <c r="G14" s="20"/>
      <c r="H14" s="20" t="str">
        <f t="shared" si="0"/>
        <v/>
      </c>
      <c r="I14" s="21"/>
    </row>
    <row r="15" spans="1:9" ht="15.75" customHeight="1">
      <c r="A15" s="16"/>
      <c r="B15" s="17"/>
      <c r="C15" s="18"/>
      <c r="D15" s="19"/>
      <c r="E15" s="22"/>
      <c r="F15" s="20"/>
      <c r="G15" s="20"/>
      <c r="H15" s="20" t="str">
        <f t="shared" si="0"/>
        <v/>
      </c>
      <c r="I15" s="21"/>
    </row>
    <row r="16" spans="1:9" ht="15.75" customHeight="1">
      <c r="A16" s="16"/>
      <c r="B16" s="17"/>
      <c r="C16" s="18"/>
      <c r="D16" s="19"/>
      <c r="E16" s="22"/>
      <c r="F16" s="20"/>
      <c r="G16" s="20"/>
      <c r="H16" s="20" t="str">
        <f t="shared" si="0"/>
        <v/>
      </c>
      <c r="I16" s="21"/>
    </row>
    <row r="17" spans="1:9" ht="15.75" customHeight="1">
      <c r="A17" s="16"/>
      <c r="B17" s="17"/>
      <c r="C17" s="18"/>
      <c r="D17" s="19"/>
      <c r="E17" s="22"/>
      <c r="F17" s="20"/>
      <c r="G17" s="20"/>
      <c r="H17" s="20" t="str">
        <f t="shared" si="0"/>
        <v/>
      </c>
      <c r="I17" s="21"/>
    </row>
    <row r="18" spans="1:9" ht="15.75" customHeight="1">
      <c r="A18" s="16"/>
      <c r="B18" s="17"/>
      <c r="C18" s="18"/>
      <c r="D18" s="19"/>
      <c r="E18" s="22"/>
      <c r="F18" s="20"/>
      <c r="G18" s="20"/>
      <c r="H18" s="20" t="str">
        <f t="shared" si="0"/>
        <v/>
      </c>
      <c r="I18" s="21"/>
    </row>
    <row r="19" spans="1:9" ht="15.75" customHeight="1">
      <c r="A19" s="16"/>
      <c r="B19" s="17"/>
      <c r="C19" s="18"/>
      <c r="D19" s="19"/>
      <c r="E19" s="22"/>
      <c r="F19" s="20"/>
      <c r="G19" s="20"/>
      <c r="H19" s="20" t="str">
        <f t="shared" si="0"/>
        <v/>
      </c>
      <c r="I19" s="21"/>
    </row>
    <row r="20" spans="1:9" ht="15.75" customHeight="1">
      <c r="A20" s="16"/>
      <c r="B20" s="17"/>
      <c r="C20" s="18"/>
      <c r="D20" s="19"/>
      <c r="E20" s="22"/>
      <c r="F20" s="20"/>
      <c r="G20" s="20"/>
      <c r="H20" s="20" t="str">
        <f t="shared" si="0"/>
        <v/>
      </c>
      <c r="I20" s="21"/>
    </row>
    <row r="21" spans="1:9" ht="15.75" customHeight="1">
      <c r="A21" s="16"/>
      <c r="B21" s="17"/>
      <c r="C21" s="18"/>
      <c r="D21" s="19"/>
      <c r="E21" s="22"/>
      <c r="F21" s="20"/>
      <c r="G21" s="20"/>
      <c r="H21" s="20" t="str">
        <f t="shared" si="0"/>
        <v/>
      </c>
      <c r="I21" s="21"/>
    </row>
    <row r="22" spans="1:9" ht="15.75" customHeight="1">
      <c r="A22" s="16"/>
      <c r="B22" s="17"/>
      <c r="C22" s="18"/>
      <c r="D22" s="19"/>
      <c r="E22" s="22"/>
      <c r="F22" s="20"/>
      <c r="G22" s="20"/>
      <c r="H22" s="20" t="str">
        <f t="shared" si="0"/>
        <v/>
      </c>
      <c r="I22" s="21"/>
    </row>
    <row r="23" spans="1:9" ht="15.75" customHeight="1">
      <c r="A23" s="16"/>
      <c r="B23" s="17"/>
      <c r="C23" s="18"/>
      <c r="D23" s="19"/>
      <c r="E23" s="22"/>
      <c r="F23" s="20"/>
      <c r="G23" s="20"/>
      <c r="H23" s="20" t="str">
        <f t="shared" si="0"/>
        <v/>
      </c>
      <c r="I23" s="21"/>
    </row>
    <row r="24" spans="1:9" ht="15.75" customHeight="1">
      <c r="A24" s="16"/>
      <c r="B24" s="17"/>
      <c r="C24" s="18"/>
      <c r="D24" s="19"/>
      <c r="E24" s="22"/>
      <c r="F24" s="20"/>
      <c r="G24" s="20"/>
      <c r="H24" s="20" t="str">
        <f t="shared" si="0"/>
        <v/>
      </c>
      <c r="I24" s="21"/>
    </row>
    <row r="25" spans="1:9" ht="15.75" customHeight="1">
      <c r="A25" s="16"/>
      <c r="B25" s="17"/>
      <c r="C25" s="18"/>
      <c r="D25" s="19"/>
      <c r="E25" s="22"/>
      <c r="F25" s="20"/>
      <c r="G25" s="20"/>
      <c r="H25" s="20" t="str">
        <f t="shared" si="0"/>
        <v/>
      </c>
      <c r="I25" s="21"/>
    </row>
    <row r="26" spans="1:9" ht="15.75" customHeight="1">
      <c r="A26" s="1112" t="s">
        <v>413</v>
      </c>
      <c r="B26" s="1113"/>
      <c r="C26" s="18"/>
      <c r="D26" s="19">
        <f>SUM(D7:D25)</f>
        <v>0</v>
      </c>
      <c r="E26" s="22">
        <f>SUM(E7:E25)</f>
        <v>0</v>
      </c>
      <c r="F26" s="20">
        <f>SUM(F7:F25)</f>
        <v>0</v>
      </c>
      <c r="G26" s="20">
        <f>F26-E26</f>
        <v>0</v>
      </c>
      <c r="H26" s="20" t="str">
        <f t="shared" si="0"/>
        <v/>
      </c>
      <c r="I26" s="21"/>
    </row>
    <row r="27" spans="1:9" ht="15.75" customHeight="1">
      <c r="A27" s="1112" t="s">
        <v>716</v>
      </c>
      <c r="B27" s="1154"/>
      <c r="C27" s="18"/>
      <c r="D27" s="19"/>
      <c r="E27" s="22"/>
      <c r="F27" s="20"/>
      <c r="G27" s="20">
        <f>F27-E27</f>
        <v>0</v>
      </c>
      <c r="H27" s="20" t="str">
        <f t="shared" si="0"/>
        <v/>
      </c>
      <c r="I27" s="21"/>
    </row>
    <row r="28" spans="1:9" s="43" customFormat="1" ht="15.75" customHeight="1">
      <c r="A28" s="1112" t="s">
        <v>413</v>
      </c>
      <c r="B28" s="1113"/>
      <c r="C28" s="116"/>
      <c r="D28" s="55">
        <f>D26-D27</f>
        <v>0</v>
      </c>
      <c r="E28" s="56">
        <f>E26-E27</f>
        <v>0</v>
      </c>
      <c r="F28" s="57">
        <f>F26-F27</f>
        <v>0</v>
      </c>
      <c r="G28" s="20">
        <f>F28-E28</f>
        <v>0</v>
      </c>
      <c r="H28" s="20" t="str">
        <f t="shared" si="0"/>
        <v/>
      </c>
      <c r="I28" s="61"/>
    </row>
    <row r="29" spans="1:9" ht="15.75" customHeight="1">
      <c r="A29" s="24" t="str">
        <f>封面!D11&amp;封面!F11</f>
        <v>资产清查单位填报人：赵翠</v>
      </c>
      <c r="F29" s="11"/>
      <c r="G29" s="11"/>
    </row>
    <row r="30" spans="1:9"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5">
    <mergeCell ref="A2:I2"/>
    <mergeCell ref="A3:I3"/>
    <mergeCell ref="A26:B26"/>
    <mergeCell ref="A27:B27"/>
    <mergeCell ref="A28:B28"/>
  </mergeCells>
  <phoneticPr fontId="14" type="noConversion"/>
  <hyperlinks>
    <hyperlink ref="A1" location="索引目录!D55" display="返回索引页"/>
    <hyperlink ref="B1" location="'4-非流动资产汇总'!B20"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30"/>
  <sheetViews>
    <sheetView tabSelected="1" workbookViewId="0">
      <selection activeCell="I12" sqref="I12"/>
    </sheetView>
  </sheetViews>
  <sheetFormatPr defaultColWidth="9" defaultRowHeight="15.75" customHeight="1" outlineLevelCol="1"/>
  <cols>
    <col min="1" max="1" width="6.08203125" style="67" customWidth="1"/>
    <col min="2" max="2" width="26.6640625" style="43" customWidth="1"/>
    <col min="3" max="3" width="9.33203125" style="43" customWidth="1"/>
    <col min="4" max="4" width="14.1640625" style="43" customWidth="1"/>
    <col min="5" max="5" width="8.08203125" style="67" customWidth="1"/>
    <col min="6" max="6" width="14.33203125" style="43" hidden="1" customWidth="1" outlineLevel="1"/>
    <col min="7" max="7" width="13" style="43" customWidth="1" collapsed="1"/>
    <col min="8" max="8" width="7" style="43" customWidth="1"/>
    <col min="9" max="9" width="15.1640625" style="43" customWidth="1"/>
    <col min="10" max="10" width="14.08203125" style="43" customWidth="1"/>
    <col min="11" max="11" width="8.08203125" style="43" customWidth="1"/>
    <col min="12" max="12" width="10" style="43" customWidth="1"/>
    <col min="13" max="14" width="13" style="43" customWidth="1"/>
    <col min="15" max="15" width="13.5" style="43" customWidth="1"/>
    <col min="16" max="16384" width="9" style="43"/>
  </cols>
  <sheetData>
    <row r="1" spans="1:15" ht="13">
      <c r="A1" s="913" t="s">
        <v>0</v>
      </c>
      <c r="B1" s="111" t="s">
        <v>303</v>
      </c>
      <c r="C1" s="46"/>
      <c r="D1" s="46"/>
      <c r="E1" s="915"/>
      <c r="F1" s="46"/>
      <c r="G1" s="46"/>
      <c r="H1" s="46"/>
      <c r="I1" s="46"/>
      <c r="J1" s="46"/>
      <c r="K1" s="46"/>
      <c r="L1" s="46"/>
    </row>
    <row r="2" spans="1:15" s="41" customFormat="1" ht="30" customHeight="1">
      <c r="A2" s="1083" t="s">
        <v>1232</v>
      </c>
      <c r="B2" s="1084"/>
      <c r="C2" s="1084"/>
      <c r="D2" s="1084"/>
      <c r="E2" s="1084"/>
      <c r="F2" s="1084"/>
      <c r="G2" s="1084"/>
      <c r="H2" s="1084"/>
      <c r="I2" s="1084"/>
      <c r="J2" s="1084"/>
      <c r="K2" s="1084"/>
      <c r="L2" s="1084"/>
    </row>
    <row r="3" spans="1:15" ht="14.15" customHeight="1">
      <c r="A3" s="1085" t="str">
        <f>CONCATENATE(封面!D9,封面!F9,封面!G9,封面!H9,封面!I9,封面!J9,封面!K9)</f>
        <v>清查基准日：2025年8月31日</v>
      </c>
      <c r="B3" s="1085"/>
      <c r="C3" s="1085"/>
      <c r="D3" s="1085"/>
      <c r="E3" s="1085"/>
      <c r="F3" s="1085"/>
      <c r="G3" s="1085"/>
      <c r="H3" s="1103"/>
      <c r="I3" s="1103"/>
      <c r="J3" s="1103"/>
      <c r="K3" s="1103"/>
      <c r="L3" s="1103"/>
    </row>
    <row r="4" spans="1:15" ht="14.15" customHeight="1">
      <c r="A4" s="296"/>
      <c r="B4" s="47"/>
      <c r="C4" s="47"/>
      <c r="D4" s="47"/>
      <c r="E4" s="296"/>
      <c r="F4" s="47"/>
      <c r="G4" s="47"/>
      <c r="H4" s="118"/>
      <c r="I4" s="118"/>
      <c r="J4" s="118"/>
      <c r="K4" s="118"/>
      <c r="L4" s="119" t="s">
        <v>717</v>
      </c>
    </row>
    <row r="5" spans="1:15" ht="15.75" customHeight="1">
      <c r="A5" s="67" t="str">
        <f>封面!D7&amp;封面!E7</f>
        <v>资产清查单位：和县飞雁城乡客运有限公司</v>
      </c>
      <c r="L5" s="120" t="s">
        <v>203</v>
      </c>
    </row>
    <row r="6" spans="1:15" s="46" customFormat="1" ht="27.75" customHeight="1">
      <c r="A6" s="914" t="s">
        <v>205</v>
      </c>
      <c r="B6" s="122" t="s">
        <v>718</v>
      </c>
      <c r="C6" s="122" t="s">
        <v>683</v>
      </c>
      <c r="D6" s="122" t="s">
        <v>719</v>
      </c>
      <c r="E6" s="914" t="s">
        <v>720</v>
      </c>
      <c r="F6" s="126" t="s">
        <v>274</v>
      </c>
      <c r="G6" s="114" t="s">
        <v>275</v>
      </c>
      <c r="H6" s="122" t="s">
        <v>721</v>
      </c>
      <c r="I6" s="122" t="s">
        <v>1133</v>
      </c>
      <c r="J6" s="53" t="s">
        <v>924</v>
      </c>
      <c r="K6" s="122" t="s">
        <v>305</v>
      </c>
      <c r="L6" s="122" t="s">
        <v>208</v>
      </c>
      <c r="N6" s="973" t="s">
        <v>1244</v>
      </c>
      <c r="O6" s="973" t="s">
        <v>1245</v>
      </c>
    </row>
    <row r="7" spans="1:15" ht="15.75" customHeight="1">
      <c r="A7" s="51">
        <v>1</v>
      </c>
      <c r="B7" s="127" t="s">
        <v>1132</v>
      </c>
      <c r="C7" s="864">
        <v>43405</v>
      </c>
      <c r="D7" s="57">
        <v>1881090</v>
      </c>
      <c r="E7" s="51">
        <f>12*8</f>
        <v>96</v>
      </c>
      <c r="F7" s="55"/>
      <c r="G7" s="56">
        <v>274177</v>
      </c>
      <c r="H7" s="972">
        <f>E7-(6*12+2+8)</f>
        <v>14</v>
      </c>
      <c r="I7" s="57">
        <v>274177</v>
      </c>
      <c r="J7" s="56">
        <v>274177</v>
      </c>
      <c r="K7" s="57">
        <f t="shared" ref="K7:K28" si="0">IF(G7=0,"",(I7-G7)/G7*100)</f>
        <v>0</v>
      </c>
      <c r="L7" s="61"/>
      <c r="M7" s="56">
        <f>D7/8</f>
        <v>235136.25</v>
      </c>
      <c r="N7" s="56">
        <f>M7/12</f>
        <v>19594.6875</v>
      </c>
      <c r="O7" s="56">
        <f>H7*N7</f>
        <v>274325.625</v>
      </c>
    </row>
    <row r="8" spans="1:15" ht="15.75" customHeight="1">
      <c r="A8" s="51">
        <v>2</v>
      </c>
      <c r="B8" s="127" t="s">
        <v>1134</v>
      </c>
      <c r="C8" s="864">
        <v>44348</v>
      </c>
      <c r="D8" s="57">
        <v>1530000</v>
      </c>
      <c r="E8" s="51">
        <v>96</v>
      </c>
      <c r="F8" s="55"/>
      <c r="G8" s="56">
        <v>717187.5</v>
      </c>
      <c r="H8" s="972">
        <f>E8-(12*3+7+8)</f>
        <v>45</v>
      </c>
      <c r="I8" s="57">
        <v>717187.5</v>
      </c>
      <c r="J8" s="57">
        <v>717187.5</v>
      </c>
      <c r="K8" s="57">
        <f t="shared" si="0"/>
        <v>0</v>
      </c>
      <c r="L8" s="61"/>
      <c r="M8" s="56">
        <f t="shared" ref="M8:M9" si="1">D8/8</f>
        <v>191250</v>
      </c>
      <c r="N8" s="56">
        <f t="shared" ref="N8:N9" si="2">M8/12</f>
        <v>15937.5</v>
      </c>
      <c r="O8" s="56">
        <f t="shared" ref="O8:O9" si="3">H8*N8</f>
        <v>717187.5</v>
      </c>
    </row>
    <row r="9" spans="1:15" ht="15.75" customHeight="1">
      <c r="A9" s="51">
        <v>3</v>
      </c>
      <c r="B9" s="127" t="s">
        <v>1135</v>
      </c>
      <c r="C9" s="864">
        <v>45323</v>
      </c>
      <c r="D9" s="57">
        <v>1632000</v>
      </c>
      <c r="E9" s="51">
        <v>96</v>
      </c>
      <c r="F9" s="55"/>
      <c r="G9" s="56">
        <v>1309000</v>
      </c>
      <c r="H9" s="972">
        <f>E9-(12+8-1)</f>
        <v>77</v>
      </c>
      <c r="I9" s="57">
        <v>1309000</v>
      </c>
      <c r="J9" s="57">
        <v>1309000</v>
      </c>
      <c r="K9" s="57">
        <f t="shared" si="0"/>
        <v>0</v>
      </c>
      <c r="L9" s="61"/>
      <c r="M9" s="56">
        <f t="shared" si="1"/>
        <v>204000</v>
      </c>
      <c r="N9" s="56">
        <f t="shared" si="2"/>
        <v>17000</v>
      </c>
      <c r="O9" s="731">
        <f t="shared" si="3"/>
        <v>1309000</v>
      </c>
    </row>
    <row r="10" spans="1:15" ht="15.75" customHeight="1">
      <c r="A10" s="51"/>
      <c r="B10" s="127"/>
      <c r="C10" s="116"/>
      <c r="D10" s="57"/>
      <c r="E10" s="51"/>
      <c r="F10" s="55"/>
      <c r="G10" s="56"/>
      <c r="H10" s="59"/>
      <c r="I10" s="57"/>
      <c r="J10" s="57"/>
      <c r="K10" s="57" t="str">
        <f t="shared" si="0"/>
        <v/>
      </c>
      <c r="L10" s="61"/>
    </row>
    <row r="11" spans="1:15" ht="15.75" customHeight="1">
      <c r="A11" s="51"/>
      <c r="B11" s="127"/>
      <c r="C11" s="116"/>
      <c r="D11" s="57"/>
      <c r="E11" s="972"/>
      <c r="F11" s="55"/>
      <c r="G11" s="56"/>
      <c r="H11" s="59"/>
      <c r="I11" s="57"/>
      <c r="J11" s="57"/>
      <c r="K11" s="57" t="str">
        <f t="shared" si="0"/>
        <v/>
      </c>
      <c r="L11" s="61"/>
    </row>
    <row r="12" spans="1:15" ht="15.75" customHeight="1">
      <c r="A12" s="51"/>
      <c r="B12" s="127"/>
      <c r="C12" s="116"/>
      <c r="D12" s="57"/>
      <c r="E12" s="51"/>
      <c r="F12" s="55"/>
      <c r="G12" s="56"/>
      <c r="H12" s="59"/>
      <c r="I12" s="57"/>
      <c r="J12" s="57"/>
      <c r="K12" s="57" t="str">
        <f t="shared" si="0"/>
        <v/>
      </c>
      <c r="L12" s="61"/>
    </row>
    <row r="13" spans="1:15" ht="15.75" customHeight="1">
      <c r="A13" s="51"/>
      <c r="B13" s="127"/>
      <c r="C13" s="116"/>
      <c r="D13" s="57"/>
      <c r="E13" s="51"/>
      <c r="F13" s="55"/>
      <c r="G13" s="56"/>
      <c r="H13" s="59"/>
      <c r="I13" s="57"/>
      <c r="J13" s="57"/>
      <c r="K13" s="57" t="str">
        <f t="shared" si="0"/>
        <v/>
      </c>
      <c r="L13" s="61"/>
    </row>
    <row r="14" spans="1:15" ht="15.75" customHeight="1">
      <c r="A14" s="51"/>
      <c r="B14" s="115"/>
      <c r="C14" s="116"/>
      <c r="D14" s="57"/>
      <c r="E14" s="51"/>
      <c r="F14" s="55"/>
      <c r="G14" s="56"/>
      <c r="H14" s="59"/>
      <c r="I14" s="57"/>
      <c r="J14" s="57"/>
      <c r="K14" s="57" t="str">
        <f t="shared" si="0"/>
        <v/>
      </c>
      <c r="L14" s="61"/>
    </row>
    <row r="15" spans="1:15" ht="15.75" customHeight="1">
      <c r="A15" s="51"/>
      <c r="B15" s="115"/>
      <c r="C15" s="116"/>
      <c r="D15" s="57"/>
      <c r="E15" s="51"/>
      <c r="F15" s="55"/>
      <c r="G15" s="56"/>
      <c r="H15" s="59"/>
      <c r="I15" s="57"/>
      <c r="J15" s="57"/>
      <c r="K15" s="57" t="str">
        <f t="shared" si="0"/>
        <v/>
      </c>
      <c r="L15" s="61"/>
    </row>
    <row r="16" spans="1:15" ht="15.75" customHeight="1">
      <c r="A16" s="51"/>
      <c r="B16" s="115"/>
      <c r="C16" s="116"/>
      <c r="D16" s="57"/>
      <c r="E16" s="51"/>
      <c r="F16" s="55"/>
      <c r="G16" s="56"/>
      <c r="H16" s="59"/>
      <c r="I16" s="57"/>
      <c r="J16" s="57"/>
      <c r="K16" s="57" t="str">
        <f t="shared" si="0"/>
        <v/>
      </c>
      <c r="L16" s="61"/>
    </row>
    <row r="17" spans="1:12" ht="15.75" customHeight="1">
      <c r="A17" s="51"/>
      <c r="B17" s="115"/>
      <c r="C17" s="116"/>
      <c r="D17" s="57"/>
      <c r="E17" s="51"/>
      <c r="F17" s="55"/>
      <c r="G17" s="56"/>
      <c r="H17" s="59"/>
      <c r="I17" s="57"/>
      <c r="J17" s="57"/>
      <c r="K17" s="57" t="str">
        <f t="shared" si="0"/>
        <v/>
      </c>
      <c r="L17" s="61"/>
    </row>
    <row r="18" spans="1:12" ht="15.75" customHeight="1">
      <c r="A18" s="51"/>
      <c r="B18" s="115"/>
      <c r="C18" s="116"/>
      <c r="D18" s="57"/>
      <c r="E18" s="51"/>
      <c r="F18" s="55"/>
      <c r="G18" s="56"/>
      <c r="H18" s="59"/>
      <c r="I18" s="57"/>
      <c r="J18" s="57"/>
      <c r="K18" s="57" t="str">
        <f t="shared" si="0"/>
        <v/>
      </c>
      <c r="L18" s="61"/>
    </row>
    <row r="19" spans="1:12" ht="15.75" customHeight="1">
      <c r="A19" s="51"/>
      <c r="B19" s="115"/>
      <c r="C19" s="116"/>
      <c r="D19" s="57"/>
      <c r="E19" s="51"/>
      <c r="F19" s="55"/>
      <c r="G19" s="56"/>
      <c r="H19" s="59"/>
      <c r="I19" s="57"/>
      <c r="J19" s="57"/>
      <c r="K19" s="57" t="str">
        <f t="shared" si="0"/>
        <v/>
      </c>
      <c r="L19" s="61"/>
    </row>
    <row r="20" spans="1:12" ht="15.75" customHeight="1">
      <c r="A20" s="51"/>
      <c r="B20" s="115"/>
      <c r="C20" s="116"/>
      <c r="D20" s="57"/>
      <c r="E20" s="51"/>
      <c r="F20" s="55"/>
      <c r="G20" s="56"/>
      <c r="H20" s="59"/>
      <c r="I20" s="57"/>
      <c r="J20" s="57"/>
      <c r="K20" s="57" t="str">
        <f t="shared" si="0"/>
        <v/>
      </c>
      <c r="L20" s="61"/>
    </row>
    <row r="21" spans="1:12" ht="15.75" customHeight="1">
      <c r="A21" s="51"/>
      <c r="B21" s="115"/>
      <c r="C21" s="116"/>
      <c r="D21" s="57"/>
      <c r="E21" s="51"/>
      <c r="F21" s="55"/>
      <c r="G21" s="56"/>
      <c r="H21" s="59"/>
      <c r="I21" s="57"/>
      <c r="J21" s="57"/>
      <c r="K21" s="57" t="str">
        <f t="shared" si="0"/>
        <v/>
      </c>
      <c r="L21" s="61"/>
    </row>
    <row r="22" spans="1:12" ht="15.75" customHeight="1">
      <c r="A22" s="51"/>
      <c r="B22" s="115"/>
      <c r="C22" s="116"/>
      <c r="D22" s="57"/>
      <c r="E22" s="51"/>
      <c r="F22" s="55"/>
      <c r="G22" s="56"/>
      <c r="H22" s="59"/>
      <c r="I22" s="57"/>
      <c r="J22" s="57"/>
      <c r="K22" s="57" t="str">
        <f t="shared" si="0"/>
        <v/>
      </c>
      <c r="L22" s="61"/>
    </row>
    <row r="23" spans="1:12" ht="15.75" customHeight="1">
      <c r="A23" s="51"/>
      <c r="B23" s="115"/>
      <c r="C23" s="116"/>
      <c r="D23" s="57"/>
      <c r="E23" s="51"/>
      <c r="F23" s="55"/>
      <c r="G23" s="56"/>
      <c r="H23" s="59"/>
      <c r="I23" s="57"/>
      <c r="J23" s="57"/>
      <c r="K23" s="57" t="str">
        <f t="shared" si="0"/>
        <v/>
      </c>
      <c r="L23" s="61"/>
    </row>
    <row r="24" spans="1:12" ht="15.75" customHeight="1">
      <c r="A24" s="51"/>
      <c r="B24" s="115"/>
      <c r="C24" s="116"/>
      <c r="D24" s="57"/>
      <c r="E24" s="51"/>
      <c r="F24" s="55"/>
      <c r="G24" s="56"/>
      <c r="H24" s="59"/>
      <c r="I24" s="57"/>
      <c r="J24" s="57"/>
      <c r="K24" s="57" t="str">
        <f t="shared" si="0"/>
        <v/>
      </c>
      <c r="L24" s="61"/>
    </row>
    <row r="25" spans="1:12" ht="15.75" customHeight="1">
      <c r="A25" s="51"/>
      <c r="B25" s="115"/>
      <c r="C25" s="116"/>
      <c r="D25" s="57"/>
      <c r="E25" s="51"/>
      <c r="F25" s="55"/>
      <c r="G25" s="56"/>
      <c r="H25" s="59"/>
      <c r="I25" s="57"/>
      <c r="J25" s="57"/>
      <c r="K25" s="57" t="str">
        <f t="shared" si="0"/>
        <v/>
      </c>
      <c r="L25" s="61"/>
    </row>
    <row r="26" spans="1:12" ht="15.75" customHeight="1">
      <c r="A26" s="51"/>
      <c r="B26" s="115"/>
      <c r="C26" s="116"/>
      <c r="D26" s="57"/>
      <c r="E26" s="51"/>
      <c r="F26" s="55"/>
      <c r="G26" s="56"/>
      <c r="H26" s="59"/>
      <c r="I26" s="57"/>
      <c r="J26" s="57"/>
      <c r="K26" s="57" t="str">
        <f t="shared" si="0"/>
        <v/>
      </c>
      <c r="L26" s="61"/>
    </row>
    <row r="27" spans="1:12" ht="15.75" customHeight="1">
      <c r="A27" s="51"/>
      <c r="B27" s="127"/>
      <c r="C27" s="116"/>
      <c r="D27" s="57"/>
      <c r="E27" s="51"/>
      <c r="F27" s="55"/>
      <c r="G27" s="56"/>
      <c r="H27" s="59"/>
      <c r="I27" s="57"/>
      <c r="J27" s="57"/>
      <c r="K27" s="57" t="str">
        <f t="shared" si="0"/>
        <v/>
      </c>
      <c r="L27" s="61"/>
    </row>
    <row r="28" spans="1:12" ht="15.75" customHeight="1">
      <c r="A28" s="1094" t="s">
        <v>722</v>
      </c>
      <c r="B28" s="1095"/>
      <c r="C28" s="116"/>
      <c r="D28" s="57"/>
      <c r="E28" s="51"/>
      <c r="F28" s="55">
        <f>SUM(F7:F27)</f>
        <v>0</v>
      </c>
      <c r="G28" s="56">
        <f>SUM(G7:G27)</f>
        <v>2300364.5</v>
      </c>
      <c r="H28" s="59"/>
      <c r="I28" s="57">
        <f>SUM(I7:I27)</f>
        <v>2300364.5</v>
      </c>
      <c r="J28" s="57">
        <f>SUM(J7:J27)</f>
        <v>2300364.5</v>
      </c>
      <c r="K28" s="57">
        <f t="shared" si="0"/>
        <v>0</v>
      </c>
      <c r="L28" s="61"/>
    </row>
    <row r="29" spans="1:12" ht="15.75" customHeight="1">
      <c r="A29" s="67" t="str">
        <f>封面!D11&amp;封面!F11</f>
        <v>资产清查单位填报人：赵翠</v>
      </c>
    </row>
    <row r="30" spans="1:12" ht="15.75" customHeight="1">
      <c r="A30" s="67"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L2"/>
    <mergeCell ref="A3:L3"/>
    <mergeCell ref="A28:B28"/>
  </mergeCells>
  <phoneticPr fontId="14" type="noConversion"/>
  <hyperlinks>
    <hyperlink ref="A1" location="索引目录!D56" display="返回索引页"/>
    <hyperlink ref="B1" location="'4-非流动资产汇总'!B21" display="返回"/>
  </hyperlinks>
  <printOptions horizontalCentered="1"/>
  <pageMargins left="0.75" right="0.75" top="0.9" bottom="0.83" header="1.22" footer="0.51"/>
  <pageSetup paperSize="9" scale="71"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H33"/>
  <sheetViews>
    <sheetView workbookViewId="0">
      <pane xSplit="2" ySplit="6" topLeftCell="C7" activePane="bottomRight" state="frozen"/>
      <selection pane="topRight" activeCell="C1" sqref="C1"/>
      <selection pane="bottomLeft" activeCell="A7" sqref="A7"/>
      <selection pane="bottomRight"/>
    </sheetView>
  </sheetViews>
  <sheetFormatPr defaultColWidth="9" defaultRowHeight="15.75" customHeight="1" outlineLevelCol="1"/>
  <cols>
    <col min="1" max="1" width="7.58203125" style="43" customWidth="1"/>
    <col min="2" max="2" width="22.1640625" style="43" bestFit="1" customWidth="1"/>
    <col min="3" max="3" width="13.4140625" style="43" bestFit="1" customWidth="1" outlineLevel="1"/>
    <col min="4" max="4" width="13.4140625" style="43" customWidth="1" outlineLevel="1"/>
    <col min="5" max="5" width="15.58203125" style="43" bestFit="1" customWidth="1"/>
    <col min="6" max="6" width="14" style="43" customWidth="1"/>
    <col min="7" max="7" width="21.75" style="43" customWidth="1"/>
    <col min="8" max="8" width="18.75" style="43" customWidth="1"/>
    <col min="9" max="16384" width="9" style="43"/>
  </cols>
  <sheetData>
    <row r="1" spans="1:8" ht="20.25" customHeight="1">
      <c r="A1" s="421" t="s">
        <v>0</v>
      </c>
      <c r="B1" s="46"/>
      <c r="C1" s="46"/>
      <c r="D1" s="46"/>
      <c r="E1" s="46"/>
      <c r="F1" s="46"/>
      <c r="G1" s="46"/>
      <c r="H1" s="46"/>
    </row>
    <row r="2" spans="1:8" ht="30" customHeight="1">
      <c r="A2" s="1076" t="s">
        <v>920</v>
      </c>
      <c r="B2" s="1077"/>
      <c r="C2" s="1077"/>
      <c r="D2" s="1077"/>
      <c r="E2" s="1077"/>
      <c r="F2" s="1077"/>
      <c r="G2" s="1077"/>
      <c r="H2" s="1077"/>
    </row>
    <row r="3" spans="1:8" s="416" customFormat="1" ht="18" customHeight="1">
      <c r="A3" s="1078" t="str">
        <f>CONCATENATE(封面!D9,封面!F9,封面!G9,封面!H9,封面!I9,封面!J9,封面!K9)</f>
        <v>清查基准日：2025年8月31日</v>
      </c>
      <c r="B3" s="1078"/>
      <c r="C3" s="1078"/>
      <c r="D3" s="1078"/>
      <c r="E3" s="1078"/>
      <c r="F3" s="1078"/>
      <c r="G3" s="1078"/>
      <c r="H3" s="1078"/>
    </row>
    <row r="4" spans="1:8" s="416" customFormat="1" ht="18" customHeight="1">
      <c r="A4" s="422"/>
      <c r="B4" s="422"/>
      <c r="C4" s="422"/>
      <c r="D4" s="967"/>
      <c r="E4" s="422"/>
      <c r="F4" s="422"/>
      <c r="G4" s="422"/>
      <c r="H4" s="423" t="s">
        <v>272</v>
      </c>
    </row>
    <row r="5" spans="1:8" s="416" customFormat="1" ht="15.75" customHeight="1">
      <c r="A5" s="424" t="str">
        <f>封面!D7&amp;封面!E7</f>
        <v>资产清查单位：和县飞雁城乡客运有限公司</v>
      </c>
      <c r="H5" s="425" t="s">
        <v>139</v>
      </c>
    </row>
    <row r="6" spans="1:8" s="417" customFormat="1" ht="23.15" customHeight="1">
      <c r="A6" s="1079" t="s">
        <v>273</v>
      </c>
      <c r="B6" s="1080"/>
      <c r="C6" s="426" t="s">
        <v>274</v>
      </c>
      <c r="D6" s="426" t="s">
        <v>1241</v>
      </c>
      <c r="E6" s="426" t="s">
        <v>957</v>
      </c>
      <c r="F6" s="426" t="s">
        <v>921</v>
      </c>
      <c r="G6" s="426" t="s">
        <v>277</v>
      </c>
      <c r="H6" s="427" t="s">
        <v>278</v>
      </c>
    </row>
    <row r="7" spans="1:8" s="417" customFormat="1" ht="23.15" customHeight="1">
      <c r="A7" s="1081"/>
      <c r="B7" s="1082"/>
      <c r="C7" s="428" t="s">
        <v>279</v>
      </c>
      <c r="D7" s="428"/>
      <c r="E7" s="428" t="s">
        <v>1239</v>
      </c>
      <c r="F7" s="428" t="s">
        <v>280</v>
      </c>
      <c r="G7" s="428" t="s">
        <v>1238</v>
      </c>
      <c r="H7" s="429" t="s">
        <v>281</v>
      </c>
    </row>
    <row r="8" spans="1:8" s="418" customFormat="1" ht="15.75" customHeight="1">
      <c r="A8" s="891">
        <v>1</v>
      </c>
      <c r="B8" s="430" t="s">
        <v>198</v>
      </c>
      <c r="C8" s="431">
        <f>'2-分类汇总'!C6/10000</f>
        <v>1021.945517</v>
      </c>
      <c r="D8" s="431">
        <f>E8-C8</f>
        <v>-45.483015000000023</v>
      </c>
      <c r="E8" s="432">
        <f>'2-分类汇总'!E6/10000</f>
        <v>976.46250199999997</v>
      </c>
      <c r="F8" s="432">
        <f>'2-分类汇总'!F6/10000</f>
        <v>976.46250199999997</v>
      </c>
      <c r="G8" s="432">
        <f>'2-分类汇总'!G6/10000</f>
        <v>0</v>
      </c>
      <c r="H8" s="433">
        <f>IF(E8=0,"",G8/E8*100)</f>
        <v>0</v>
      </c>
    </row>
    <row r="9" spans="1:8" s="418" customFormat="1" ht="15.75" customHeight="1">
      <c r="A9" s="891">
        <v>2</v>
      </c>
      <c r="B9" s="430" t="s">
        <v>282</v>
      </c>
      <c r="C9" s="431">
        <f>'2-分类汇总'!C19/10000</f>
        <v>974.25156524999977</v>
      </c>
      <c r="D9" s="431">
        <f t="shared" ref="D9:D31" si="0">E9-C9</f>
        <v>-25.759847250000007</v>
      </c>
      <c r="E9" s="432">
        <f>'2-分类汇总'!E19/10000</f>
        <v>948.49171799999976</v>
      </c>
      <c r="F9" s="432">
        <f>'2-分类汇总'!F19/10000</f>
        <v>948.49171799999976</v>
      </c>
      <c r="G9" s="432">
        <f>'2-分类汇总'!G19/10000</f>
        <v>0</v>
      </c>
      <c r="H9" s="433">
        <f t="shared" ref="H9:H31" si="1">IF(E9=0,"",G9/E9*100)</f>
        <v>0</v>
      </c>
    </row>
    <row r="10" spans="1:8" s="418" customFormat="1" ht="15.75" customHeight="1">
      <c r="A10" s="891">
        <v>3</v>
      </c>
      <c r="B10" s="434" t="s">
        <v>283</v>
      </c>
      <c r="C10" s="431">
        <f>'2-分类汇总'!C20/10000</f>
        <v>0</v>
      </c>
      <c r="D10" s="431">
        <f t="shared" si="0"/>
        <v>0</v>
      </c>
      <c r="E10" s="432">
        <f>'2-分类汇总'!E20/10000</f>
        <v>0</v>
      </c>
      <c r="F10" s="432">
        <f>'2-分类汇总'!F20/10000</f>
        <v>0</v>
      </c>
      <c r="G10" s="432">
        <f>'2-分类汇总'!G20/10000</f>
        <v>0</v>
      </c>
      <c r="H10" s="433" t="str">
        <f t="shared" si="1"/>
        <v/>
      </c>
    </row>
    <row r="11" spans="1:8" s="150" customFormat="1" ht="15.75" customHeight="1">
      <c r="A11" s="891">
        <v>4</v>
      </c>
      <c r="B11" s="434" t="s">
        <v>284</v>
      </c>
      <c r="C11" s="431">
        <f>'2-分类汇总'!C21/10000</f>
        <v>0</v>
      </c>
      <c r="D11" s="431">
        <f t="shared" si="0"/>
        <v>0</v>
      </c>
      <c r="E11" s="432">
        <f>'2-分类汇总'!E21/10000</f>
        <v>0</v>
      </c>
      <c r="F11" s="432">
        <f>'2-分类汇总'!F21/10000</f>
        <v>0</v>
      </c>
      <c r="G11" s="432">
        <f>'2-分类汇总'!G21/10000</f>
        <v>0</v>
      </c>
      <c r="H11" s="433" t="str">
        <f t="shared" si="1"/>
        <v/>
      </c>
    </row>
    <row r="12" spans="1:8" s="150" customFormat="1" ht="15.75" customHeight="1">
      <c r="A12" s="891">
        <v>5</v>
      </c>
      <c r="B12" s="434" t="s">
        <v>285</v>
      </c>
      <c r="C12" s="431">
        <f>'2-分类汇总'!C22/10000</f>
        <v>0</v>
      </c>
      <c r="D12" s="431">
        <f t="shared" si="0"/>
        <v>0</v>
      </c>
      <c r="E12" s="432">
        <f>'2-分类汇总'!E22/10000</f>
        <v>0</v>
      </c>
      <c r="F12" s="432">
        <f>'2-分类汇总'!F22/10000</f>
        <v>0</v>
      </c>
      <c r="G12" s="432">
        <f>'2-分类汇总'!G22/10000</f>
        <v>0</v>
      </c>
      <c r="H12" s="433" t="str">
        <f t="shared" si="1"/>
        <v/>
      </c>
    </row>
    <row r="13" spans="1:8" s="150" customFormat="1" ht="15.75" customHeight="1">
      <c r="A13" s="891">
        <v>6</v>
      </c>
      <c r="B13" s="434" t="s">
        <v>286</v>
      </c>
      <c r="C13" s="431">
        <f>'2-分类汇总'!C23/10000</f>
        <v>0</v>
      </c>
      <c r="D13" s="431">
        <f t="shared" si="0"/>
        <v>0</v>
      </c>
      <c r="E13" s="432">
        <f>'2-分类汇总'!E23/10000</f>
        <v>0</v>
      </c>
      <c r="F13" s="432">
        <f>'2-分类汇总'!F23/10000</f>
        <v>0</v>
      </c>
      <c r="G13" s="432">
        <f>'2-分类汇总'!G23/10000</f>
        <v>0</v>
      </c>
      <c r="H13" s="433" t="str">
        <f t="shared" si="1"/>
        <v/>
      </c>
    </row>
    <row r="14" spans="1:8" s="150" customFormat="1" ht="15.75" customHeight="1">
      <c r="A14" s="891">
        <v>7</v>
      </c>
      <c r="B14" s="434" t="s">
        <v>287</v>
      </c>
      <c r="C14" s="431">
        <f>'2-分类汇总'!C24/10000</f>
        <v>0</v>
      </c>
      <c r="D14" s="431">
        <f t="shared" si="0"/>
        <v>0</v>
      </c>
      <c r="E14" s="432">
        <f>'2-分类汇总'!E24/10000</f>
        <v>0</v>
      </c>
      <c r="F14" s="432">
        <f>'2-分类汇总'!F24/10000</f>
        <v>0</v>
      </c>
      <c r="G14" s="432">
        <f>'2-分类汇总'!G24/10000</f>
        <v>0</v>
      </c>
      <c r="H14" s="433" t="str">
        <f t="shared" si="1"/>
        <v/>
      </c>
    </row>
    <row r="15" spans="1:8" s="418" customFormat="1" ht="15.75" customHeight="1">
      <c r="A15" s="891">
        <v>8</v>
      </c>
      <c r="B15" s="434" t="s">
        <v>288</v>
      </c>
      <c r="C15" s="431">
        <f>'2-分类汇总'!C25/10000</f>
        <v>718.45526799999982</v>
      </c>
      <c r="D15" s="431">
        <f t="shared" si="0"/>
        <v>0</v>
      </c>
      <c r="E15" s="432">
        <f>'2-分类汇总'!E25/10000</f>
        <v>718.45526799999982</v>
      </c>
      <c r="F15" s="432">
        <f>'2-分类汇总'!F25/10000</f>
        <v>718.45526799999982</v>
      </c>
      <c r="G15" s="432">
        <f>'2-分类汇总'!G25/10000</f>
        <v>0</v>
      </c>
      <c r="H15" s="433">
        <f t="shared" si="1"/>
        <v>0</v>
      </c>
    </row>
    <row r="16" spans="1:8" s="418" customFormat="1" ht="15.75" customHeight="1">
      <c r="A16" s="891">
        <v>9</v>
      </c>
      <c r="B16" s="434" t="s">
        <v>289</v>
      </c>
      <c r="C16" s="431">
        <f>'2-分类汇总'!C26/10000</f>
        <v>0</v>
      </c>
      <c r="D16" s="431">
        <f t="shared" si="0"/>
        <v>0</v>
      </c>
      <c r="E16" s="432">
        <f>'2-分类汇总'!E26/10000</f>
        <v>0</v>
      </c>
      <c r="F16" s="432">
        <f>'2-分类汇总'!F26/10000</f>
        <v>0</v>
      </c>
      <c r="G16" s="432">
        <f>'2-分类汇总'!G26/10000</f>
        <v>0</v>
      </c>
      <c r="H16" s="433" t="str">
        <f t="shared" si="1"/>
        <v/>
      </c>
    </row>
    <row r="17" spans="1:8" s="418" customFormat="1" ht="15.75" customHeight="1">
      <c r="A17" s="891">
        <v>10</v>
      </c>
      <c r="B17" s="434" t="s">
        <v>290</v>
      </c>
      <c r="C17" s="431">
        <f>'2-分类汇总'!C27/10000</f>
        <v>0</v>
      </c>
      <c r="D17" s="431">
        <f t="shared" si="0"/>
        <v>0</v>
      </c>
      <c r="E17" s="432">
        <f>'2-分类汇总'!E27/10000</f>
        <v>0</v>
      </c>
      <c r="F17" s="432">
        <f>'2-分类汇总'!F27/10000</f>
        <v>0</v>
      </c>
      <c r="G17" s="432">
        <f>'2-分类汇总'!G27/10000</f>
        <v>0</v>
      </c>
      <c r="H17" s="433" t="str">
        <f t="shared" si="1"/>
        <v/>
      </c>
    </row>
    <row r="18" spans="1:8" s="418" customFormat="1" ht="15.75" customHeight="1">
      <c r="A18" s="891">
        <v>11</v>
      </c>
      <c r="B18" s="434" t="s">
        <v>291</v>
      </c>
      <c r="C18" s="431">
        <f>'2-分类汇总'!C28/10000</f>
        <v>0</v>
      </c>
      <c r="D18" s="431">
        <f t="shared" si="0"/>
        <v>0</v>
      </c>
      <c r="E18" s="432">
        <f>'2-分类汇总'!E28/10000</f>
        <v>0</v>
      </c>
      <c r="F18" s="432">
        <f>'2-分类汇总'!F28/10000</f>
        <v>0</v>
      </c>
      <c r="G18" s="432">
        <f>'2-分类汇总'!G28/10000</f>
        <v>0</v>
      </c>
      <c r="H18" s="433" t="str">
        <f t="shared" si="1"/>
        <v/>
      </c>
    </row>
    <row r="19" spans="1:8" s="418" customFormat="1" ht="15.75" customHeight="1">
      <c r="A19" s="891">
        <v>12</v>
      </c>
      <c r="B19" s="434" t="s">
        <v>292</v>
      </c>
      <c r="C19" s="431">
        <f>'2-分类汇总'!C29/10000</f>
        <v>0</v>
      </c>
      <c r="D19" s="431">
        <f t="shared" si="0"/>
        <v>0</v>
      </c>
      <c r="E19" s="432">
        <f>'2-分类汇总'!E29/10000</f>
        <v>0</v>
      </c>
      <c r="F19" s="432">
        <f>'2-分类汇总'!F29/10000</f>
        <v>0</v>
      </c>
      <c r="G19" s="432">
        <f>'2-分类汇总'!G29/10000</f>
        <v>0</v>
      </c>
      <c r="H19" s="433" t="str">
        <f t="shared" si="1"/>
        <v/>
      </c>
    </row>
    <row r="20" spans="1:8" s="418" customFormat="1" ht="15.75" customHeight="1">
      <c r="A20" s="891">
        <v>13</v>
      </c>
      <c r="B20" s="434" t="s">
        <v>293</v>
      </c>
      <c r="C20" s="431">
        <f>'2-分类汇总'!C30/10000</f>
        <v>0</v>
      </c>
      <c r="D20" s="431">
        <f t="shared" si="0"/>
        <v>0</v>
      </c>
      <c r="E20" s="432">
        <f>'2-分类汇总'!E30/10000</f>
        <v>0</v>
      </c>
      <c r="F20" s="432">
        <f>'2-分类汇总'!F30/10000</f>
        <v>0</v>
      </c>
      <c r="G20" s="432">
        <f>'2-分类汇总'!G30/10000</f>
        <v>0</v>
      </c>
      <c r="H20" s="433" t="str">
        <f t="shared" si="1"/>
        <v/>
      </c>
    </row>
    <row r="21" spans="1:8" s="418" customFormat="1" ht="15.75" customHeight="1">
      <c r="A21" s="891">
        <v>14</v>
      </c>
      <c r="B21" s="434" t="s">
        <v>294</v>
      </c>
      <c r="C21" s="431">
        <f>'2-分类汇总'!C31/10000</f>
        <v>0</v>
      </c>
      <c r="D21" s="431">
        <f t="shared" si="0"/>
        <v>0</v>
      </c>
      <c r="E21" s="432">
        <f>'2-分类汇总'!E31/10000</f>
        <v>0</v>
      </c>
      <c r="F21" s="432">
        <f>'2-分类汇总'!F31/10000</f>
        <v>0</v>
      </c>
      <c r="G21" s="432">
        <f>'2-分类汇总'!G31/10000</f>
        <v>0</v>
      </c>
      <c r="H21" s="433" t="str">
        <f t="shared" si="1"/>
        <v/>
      </c>
    </row>
    <row r="22" spans="1:8" s="418" customFormat="1" ht="15.75" customHeight="1">
      <c r="A22" s="891">
        <v>15</v>
      </c>
      <c r="B22" s="434" t="s">
        <v>295</v>
      </c>
      <c r="C22" s="431">
        <f>'2-分类汇总'!C32/10000</f>
        <v>0</v>
      </c>
      <c r="D22" s="431">
        <f t="shared" si="0"/>
        <v>0</v>
      </c>
      <c r="E22" s="432">
        <f>'2-分类汇总'!E32/10000</f>
        <v>0</v>
      </c>
      <c r="F22" s="432">
        <f>'2-分类汇总'!F32/10000</f>
        <v>0</v>
      </c>
      <c r="G22" s="432">
        <f>'2-分类汇总'!G32/10000</f>
        <v>0</v>
      </c>
      <c r="H22" s="433" t="str">
        <f t="shared" si="1"/>
        <v/>
      </c>
    </row>
    <row r="23" spans="1:8" s="418" customFormat="1" ht="15.75" customHeight="1">
      <c r="A23" s="891">
        <v>16</v>
      </c>
      <c r="B23" s="434" t="s">
        <v>296</v>
      </c>
      <c r="C23" s="431">
        <f>'2-分类汇总'!C33/10000</f>
        <v>0</v>
      </c>
      <c r="D23" s="431">
        <f t="shared" si="0"/>
        <v>0</v>
      </c>
      <c r="E23" s="432">
        <f>'2-分类汇总'!E33/10000</f>
        <v>0</v>
      </c>
      <c r="F23" s="432">
        <f>'2-分类汇总'!F33/10000</f>
        <v>0</v>
      </c>
      <c r="G23" s="432">
        <f>'2-分类汇总'!G33/10000</f>
        <v>0</v>
      </c>
      <c r="H23" s="433" t="str">
        <f t="shared" si="1"/>
        <v/>
      </c>
    </row>
    <row r="24" spans="1:8" s="418" customFormat="1" ht="15.75" customHeight="1">
      <c r="A24" s="891">
        <v>17</v>
      </c>
      <c r="B24" s="434" t="s">
        <v>297</v>
      </c>
      <c r="C24" s="431">
        <f>'2-分类汇总'!C34/10000</f>
        <v>230.03645</v>
      </c>
      <c r="D24" s="431">
        <f t="shared" si="0"/>
        <v>0</v>
      </c>
      <c r="E24" s="432">
        <f>'2-分类汇总'!E34/10000</f>
        <v>230.03645</v>
      </c>
      <c r="F24" s="432">
        <f>'2-分类汇总'!F34/10000</f>
        <v>230.03645</v>
      </c>
      <c r="G24" s="432">
        <f>'2-分类汇总'!G34/10000</f>
        <v>0</v>
      </c>
      <c r="H24" s="433">
        <f t="shared" si="1"/>
        <v>0</v>
      </c>
    </row>
    <row r="25" spans="1:8" s="418" customFormat="1" ht="15.75" customHeight="1">
      <c r="A25" s="891">
        <v>18</v>
      </c>
      <c r="B25" s="434" t="s">
        <v>298</v>
      </c>
      <c r="C25" s="431">
        <f>'2-分类汇总'!C35/10000</f>
        <v>25.75984725</v>
      </c>
      <c r="D25" s="431">
        <f t="shared" si="0"/>
        <v>-25.75984725</v>
      </c>
      <c r="E25" s="432">
        <f>'2-分类汇总'!E35/10000</f>
        <v>0</v>
      </c>
      <c r="F25" s="432">
        <f>'2-分类汇总'!F35/10000</f>
        <v>0</v>
      </c>
      <c r="G25" s="432">
        <f>'2-分类汇总'!G35/10000</f>
        <v>0</v>
      </c>
      <c r="H25" s="433" t="str">
        <f t="shared" si="1"/>
        <v/>
      </c>
    </row>
    <row r="26" spans="1:8" s="418" customFormat="1" ht="15.75" customHeight="1">
      <c r="A26" s="891">
        <v>19</v>
      </c>
      <c r="B26" s="434" t="s">
        <v>299</v>
      </c>
      <c r="C26" s="431">
        <f>'2-分类汇总'!C36/10000</f>
        <v>0</v>
      </c>
      <c r="D26" s="431">
        <f t="shared" si="0"/>
        <v>0</v>
      </c>
      <c r="E26" s="432">
        <f>'2-分类汇总'!E36/10000</f>
        <v>0</v>
      </c>
      <c r="F26" s="432">
        <f>'2-分类汇总'!F36/10000</f>
        <v>0</v>
      </c>
      <c r="G26" s="432">
        <f>'2-分类汇总'!G36/10000</f>
        <v>0</v>
      </c>
      <c r="H26" s="433" t="str">
        <f t="shared" si="1"/>
        <v/>
      </c>
    </row>
    <row r="27" spans="1:8" s="419" customFormat="1" ht="15.75" customHeight="1">
      <c r="A27" s="891">
        <v>20</v>
      </c>
      <c r="B27" s="435" t="s">
        <v>266</v>
      </c>
      <c r="C27" s="436">
        <f>SUM(C8,C9)</f>
        <v>1996.1970822499998</v>
      </c>
      <c r="D27" s="436">
        <f t="shared" si="0"/>
        <v>-71.242862250000144</v>
      </c>
      <c r="E27" s="436">
        <f>SUM(E8,E9)</f>
        <v>1924.9542199999996</v>
      </c>
      <c r="F27" s="436">
        <f>SUM(F8,F9)</f>
        <v>1924.9542199999996</v>
      </c>
      <c r="G27" s="436">
        <f>SUM(G8,G9)</f>
        <v>0</v>
      </c>
      <c r="H27" s="437">
        <f t="shared" si="1"/>
        <v>0</v>
      </c>
    </row>
    <row r="28" spans="1:8" s="418" customFormat="1" ht="15.75" customHeight="1">
      <c r="A28" s="891">
        <v>21</v>
      </c>
      <c r="B28" s="434" t="s">
        <v>300</v>
      </c>
      <c r="C28" s="432">
        <f>'2-分类汇总'!C39/10000</f>
        <v>945.59553700000015</v>
      </c>
      <c r="D28" s="431">
        <f t="shared" si="0"/>
        <v>10.024334979819855</v>
      </c>
      <c r="E28" s="432">
        <f>'2-分类汇总'!E39/10000</f>
        <v>955.61987197982</v>
      </c>
      <c r="F28" s="432">
        <f>'2-分类汇总'!F39/10000</f>
        <v>955.61987197982</v>
      </c>
      <c r="G28" s="432">
        <f>'2-分类汇总'!G39/10000</f>
        <v>0</v>
      </c>
      <c r="H28" s="433">
        <f t="shared" si="1"/>
        <v>0</v>
      </c>
    </row>
    <row r="29" spans="1:8" s="418" customFormat="1" ht="15.75" customHeight="1">
      <c r="A29" s="891">
        <v>22</v>
      </c>
      <c r="B29" s="434" t="s">
        <v>301</v>
      </c>
      <c r="C29" s="432">
        <f>'2-分类汇总'!C53/10000</f>
        <v>0</v>
      </c>
      <c r="D29" s="431">
        <f t="shared" si="0"/>
        <v>0</v>
      </c>
      <c r="E29" s="432">
        <f>'2-分类汇总'!E53/10000</f>
        <v>0</v>
      </c>
      <c r="F29" s="432">
        <f>'2-分类汇总'!F53/10000</f>
        <v>0</v>
      </c>
      <c r="G29" s="432">
        <f>'2-分类汇总'!G53/10000</f>
        <v>0</v>
      </c>
      <c r="H29" s="433" t="str">
        <f t="shared" si="1"/>
        <v/>
      </c>
    </row>
    <row r="30" spans="1:8" s="419" customFormat="1" ht="15.75" customHeight="1">
      <c r="A30" s="892">
        <v>23</v>
      </c>
      <c r="B30" s="435" t="s">
        <v>257</v>
      </c>
      <c r="C30" s="438">
        <f>SUM(C28,C29)</f>
        <v>945.59553700000015</v>
      </c>
      <c r="D30" s="438">
        <f t="shared" si="0"/>
        <v>10.024334979819855</v>
      </c>
      <c r="E30" s="438">
        <f>SUM(E28,E29)</f>
        <v>955.61987197982</v>
      </c>
      <c r="F30" s="438">
        <f>SUM(F28,F29)</f>
        <v>955.61987197982</v>
      </c>
      <c r="G30" s="438">
        <f>SUM(G28,G29)</f>
        <v>0</v>
      </c>
      <c r="H30" s="437">
        <f t="shared" si="1"/>
        <v>0</v>
      </c>
    </row>
    <row r="31" spans="1:8" s="419" customFormat="1" ht="15.75" customHeight="1">
      <c r="A31" s="893">
        <v>24</v>
      </c>
      <c r="B31" s="439" t="s">
        <v>302</v>
      </c>
      <c r="C31" s="440">
        <f>C27-C30</f>
        <v>1050.6015452499996</v>
      </c>
      <c r="D31" s="440">
        <f t="shared" si="0"/>
        <v>-81.267197229819999</v>
      </c>
      <c r="E31" s="440">
        <f>E27-E30</f>
        <v>969.33434802017962</v>
      </c>
      <c r="F31" s="440">
        <f>F27-F30</f>
        <v>969.33434802017962</v>
      </c>
      <c r="G31" s="440">
        <f>G27-G30</f>
        <v>0</v>
      </c>
      <c r="H31" s="441">
        <f t="shared" si="1"/>
        <v>0</v>
      </c>
    </row>
    <row r="32" spans="1:8" s="420" customFormat="1" ht="31.5" customHeight="1">
      <c r="A32" s="442"/>
      <c r="F32" s="442"/>
    </row>
    <row r="33" spans="1:6" s="420" customFormat="1" ht="20.149999999999999" customHeight="1">
      <c r="A33" s="442"/>
      <c r="F33" s="443"/>
    </row>
  </sheetData>
  <sheetProtection formatCells="0" formatColumns="0" formatRows="0" insertColumns="0" insertRows="0" deleteColumns="0" deleteRows="0" sort="0" autoFilter="0" pivotTables="0"/>
  <mergeCells count="3">
    <mergeCell ref="A2:H2"/>
    <mergeCell ref="A3:H3"/>
    <mergeCell ref="A6:B7"/>
  </mergeCells>
  <phoneticPr fontId="14" type="noConversion"/>
  <hyperlinks>
    <hyperlink ref="A1" location="索引目录!D4" display="返回索引页"/>
    <hyperlink ref="B8" location="'2-分类汇总'!B6" display="流动资产"/>
    <hyperlink ref="B9" location="'2-分类汇总'!B19" display="非流动资产"/>
    <hyperlink ref="B10" location="'2-分类汇总'!B20" display="其中：可供出售金融资产"/>
    <hyperlink ref="B11" location="'2-分类汇总'!B21" display="      持有至到期投资"/>
    <hyperlink ref="B12" location="'2-分类汇总'!B22" display="      长期应收款"/>
    <hyperlink ref="B13" location="'2-分类汇总'!B23" display="      长期股权投资"/>
    <hyperlink ref="B14" location="'2-分类汇总'!B24" display="      投资性房地产"/>
    <hyperlink ref="B15" location="'2-分类汇总'!B25" display="      固定资产"/>
    <hyperlink ref="B16" location="'2-分类汇总'!B26" display="      在建工程"/>
    <hyperlink ref="B17" location="'2-分类汇总'!B27" display="      工程物资"/>
    <hyperlink ref="B18" location="'2-分类汇总'!B28" display="      固定资产清理"/>
    <hyperlink ref="B19" location="'2-分类汇总'!B29" display="      生产性生物资产"/>
    <hyperlink ref="B20" location="'2-分类汇总'!B30" display="      油气资产"/>
    <hyperlink ref="B21" location="'2-分类汇总'!B31" display="      无形资产"/>
    <hyperlink ref="B22" location="'2-分类汇总'!B32" display="      开发支出"/>
    <hyperlink ref="B23" location="'2-分类汇总'!B33" display="      商誉"/>
    <hyperlink ref="B24" location="'2-分类汇总'!B34" display="      长期待摊费用"/>
    <hyperlink ref="B25" location="'2-分类汇总'!B35" display="      递延所得税资产"/>
    <hyperlink ref="B26" location="'2-分类汇总'!B36" display="      其他非流动资产"/>
    <hyperlink ref="B27" location="'2-分类汇总'!B38" display="资产总计"/>
    <hyperlink ref="B28" location="'2-分类汇总'!B39" display="流动负债"/>
    <hyperlink ref="B29" location="'2-分类汇总'!B53" display="非流动负债"/>
    <hyperlink ref="B30" location="'2-分类汇总'!B62" display="负债合计"/>
    <hyperlink ref="B31" location="'2-分类汇总'!B64" display="净资产（所有者权益）"/>
  </hyperlinks>
  <printOptions horizontalCentered="1"/>
  <pageMargins left="0.75" right="0.75" top="0.39" bottom="0.2" header="1.06" footer="0.16"/>
  <pageSetup paperSize="9" scale="95"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34"/>
  <sheetViews>
    <sheetView workbookViewId="0"/>
  </sheetViews>
  <sheetFormatPr defaultColWidth="9" defaultRowHeight="15.75" customHeight="1" outlineLevelCol="1"/>
  <cols>
    <col min="1" max="1" width="7.5" style="43" customWidth="1"/>
    <col min="2" max="2" width="26.1640625" style="43" customWidth="1"/>
    <col min="3" max="3" width="15.75" style="43" customWidth="1"/>
    <col min="4" max="4" width="19.33203125" style="43" hidden="1" customWidth="1" outlineLevel="1"/>
    <col min="5" max="5" width="22.5" style="43" customWidth="1" collapsed="1"/>
    <col min="6" max="6" width="17" style="43" customWidth="1"/>
    <col min="7" max="7" width="15.83203125" style="43" customWidth="1"/>
    <col min="8" max="8" width="15.33203125" style="43" customWidth="1"/>
    <col min="9" max="9" width="17.5" style="43" customWidth="1"/>
    <col min="10" max="16384" width="9" style="43"/>
  </cols>
  <sheetData>
    <row r="1" spans="1:9" ht="13">
      <c r="A1" s="44" t="s">
        <v>0</v>
      </c>
      <c r="B1" s="121" t="s">
        <v>303</v>
      </c>
      <c r="C1" s="110"/>
      <c r="D1" s="110"/>
      <c r="E1" s="110"/>
      <c r="F1" s="110"/>
      <c r="G1" s="110"/>
      <c r="H1" s="110"/>
      <c r="I1" s="110"/>
    </row>
    <row r="2" spans="1:9" s="41" customFormat="1" ht="30" customHeight="1">
      <c r="A2" s="1083" t="s">
        <v>1213</v>
      </c>
      <c r="B2" s="1307"/>
      <c r="C2" s="1307"/>
      <c r="D2" s="1307"/>
      <c r="E2" s="1307"/>
      <c r="F2" s="1307"/>
      <c r="G2" s="1307"/>
      <c r="H2" s="1307"/>
      <c r="I2" s="1307"/>
    </row>
    <row r="3" spans="1:9" ht="14.15" customHeight="1">
      <c r="A3" s="1085" t="str">
        <f>CONCATENATE(封面!D9,封面!F9,封面!G9,封面!H9,封面!I9,封面!J9,封面!K9)</f>
        <v>清查基准日：2025年8月31日</v>
      </c>
      <c r="B3" s="1085"/>
      <c r="C3" s="1085"/>
      <c r="D3" s="1085"/>
      <c r="E3" s="1085"/>
      <c r="F3" s="1085"/>
      <c r="G3" s="1085"/>
      <c r="H3" s="1085"/>
      <c r="I3" s="1085"/>
    </row>
    <row r="4" spans="1:9" ht="14.15" customHeight="1">
      <c r="A4" s="47"/>
      <c r="B4" s="47"/>
      <c r="C4" s="47"/>
      <c r="D4" s="47"/>
      <c r="E4" s="47"/>
      <c r="F4" s="47"/>
      <c r="G4" s="47"/>
      <c r="H4" s="47"/>
      <c r="I4" s="48" t="s">
        <v>723</v>
      </c>
    </row>
    <row r="5" spans="1:9" ht="15.75" customHeight="1">
      <c r="A5" s="49" t="str">
        <f>封面!D7&amp;封面!E7</f>
        <v>资产清查单位：和县飞雁城乡客运有限公司</v>
      </c>
      <c r="I5" s="120" t="s">
        <v>203</v>
      </c>
    </row>
    <row r="6" spans="1:9" s="110" customFormat="1" ht="15.75" customHeight="1">
      <c r="A6" s="112" t="s">
        <v>205</v>
      </c>
      <c r="B6" s="112" t="s">
        <v>710</v>
      </c>
      <c r="C6" s="112" t="s">
        <v>594</v>
      </c>
      <c r="D6" s="113" t="s">
        <v>274</v>
      </c>
      <c r="E6" s="114" t="s">
        <v>275</v>
      </c>
      <c r="F6" s="112" t="s">
        <v>1138</v>
      </c>
      <c r="G6" s="53" t="s">
        <v>924</v>
      </c>
      <c r="H6" s="122" t="s">
        <v>305</v>
      </c>
      <c r="I6" s="112" t="s">
        <v>208</v>
      </c>
    </row>
    <row r="7" spans="1:9" ht="15.75" customHeight="1">
      <c r="A7" s="969">
        <v>1</v>
      </c>
      <c r="B7" s="127" t="s">
        <v>1136</v>
      </c>
      <c r="C7" s="116"/>
      <c r="D7" s="123"/>
      <c r="E7" s="124">
        <f>45493.85*0.25+0.01</f>
        <v>11373.4725</v>
      </c>
      <c r="F7" s="916">
        <v>0</v>
      </c>
      <c r="G7" s="916">
        <v>0</v>
      </c>
      <c r="H7" s="57"/>
      <c r="I7" s="61"/>
    </row>
    <row r="8" spans="1:9" ht="15.75" customHeight="1">
      <c r="A8" s="969">
        <v>2</v>
      </c>
      <c r="B8" s="127" t="s">
        <v>1137</v>
      </c>
      <c r="C8" s="116"/>
      <c r="D8" s="123"/>
      <c r="E8" s="124">
        <f>984900*0.25</f>
        <v>246225</v>
      </c>
      <c r="F8" s="916">
        <v>0</v>
      </c>
      <c r="G8" s="916">
        <v>0</v>
      </c>
      <c r="H8" s="57"/>
      <c r="I8" s="61"/>
    </row>
    <row r="9" spans="1:9" ht="15.75" customHeight="1">
      <c r="A9" s="59"/>
      <c r="B9" s="115"/>
      <c r="C9" s="116"/>
      <c r="D9" s="123"/>
      <c r="E9" s="124"/>
      <c r="F9" s="125"/>
      <c r="G9" s="125"/>
      <c r="H9" s="57" t="str">
        <f t="shared" ref="H9:H31" si="0">IF(E9=0,"",(F9-E9)/E9*100)</f>
        <v/>
      </c>
      <c r="I9" s="61"/>
    </row>
    <row r="10" spans="1:9" ht="15.75" customHeight="1">
      <c r="A10" s="965"/>
      <c r="B10" s="115"/>
      <c r="C10" s="116"/>
      <c r="D10" s="123"/>
      <c r="E10" s="124"/>
      <c r="F10" s="125"/>
      <c r="G10" s="125"/>
      <c r="H10" s="57"/>
      <c r="I10" s="61"/>
    </row>
    <row r="11" spans="1:9" ht="15.75" customHeight="1">
      <c r="A11" s="965"/>
      <c r="B11" s="115"/>
      <c r="C11" s="116"/>
      <c r="D11" s="123"/>
      <c r="E11" s="124"/>
      <c r="F11" s="125"/>
      <c r="G11" s="125"/>
      <c r="H11" s="57"/>
      <c r="I11" s="61"/>
    </row>
    <row r="12" spans="1:9" ht="15.75" customHeight="1">
      <c r="A12" s="965"/>
      <c r="B12" s="115"/>
      <c r="C12" s="116"/>
      <c r="D12" s="123"/>
      <c r="E12" s="124"/>
      <c r="F12" s="125"/>
      <c r="G12" s="125"/>
      <c r="H12" s="57"/>
      <c r="I12" s="61"/>
    </row>
    <row r="13" spans="1:9" ht="15.75" customHeight="1">
      <c r="A13" s="965"/>
      <c r="B13" s="115"/>
      <c r="C13" s="116"/>
      <c r="D13" s="123"/>
      <c r="E13" s="124"/>
      <c r="F13" s="125"/>
      <c r="G13" s="125"/>
      <c r="H13" s="57"/>
      <c r="I13" s="61"/>
    </row>
    <row r="14" spans="1:9" ht="15.75" customHeight="1">
      <c r="A14" s="59"/>
      <c r="B14" s="115"/>
      <c r="C14" s="116"/>
      <c r="D14" s="123"/>
      <c r="E14" s="124"/>
      <c r="F14" s="125"/>
      <c r="G14" s="125"/>
      <c r="H14" s="57" t="str">
        <f t="shared" si="0"/>
        <v/>
      </c>
      <c r="I14" s="61"/>
    </row>
    <row r="15" spans="1:9" ht="15.75" customHeight="1">
      <c r="A15" s="59"/>
      <c r="B15" s="115"/>
      <c r="C15" s="116"/>
      <c r="D15" s="123"/>
      <c r="E15" s="124"/>
      <c r="F15" s="125"/>
      <c r="G15" s="125"/>
      <c r="H15" s="57" t="str">
        <f t="shared" si="0"/>
        <v/>
      </c>
      <c r="I15" s="61"/>
    </row>
    <row r="16" spans="1:9" ht="15.75" customHeight="1">
      <c r="A16" s="59"/>
      <c r="B16" s="115"/>
      <c r="C16" s="116"/>
      <c r="D16" s="123"/>
      <c r="E16" s="124"/>
      <c r="F16" s="125"/>
      <c r="G16" s="125"/>
      <c r="H16" s="57" t="str">
        <f t="shared" si="0"/>
        <v/>
      </c>
      <c r="I16" s="61"/>
    </row>
    <row r="17" spans="1:9" ht="15.75" customHeight="1">
      <c r="A17" s="59"/>
      <c r="B17" s="115"/>
      <c r="C17" s="116"/>
      <c r="D17" s="123"/>
      <c r="E17" s="124"/>
      <c r="F17" s="125"/>
      <c r="G17" s="125"/>
      <c r="H17" s="57" t="str">
        <f t="shared" si="0"/>
        <v/>
      </c>
      <c r="I17" s="61"/>
    </row>
    <row r="18" spans="1:9" ht="15.75" customHeight="1">
      <c r="A18" s="59"/>
      <c r="B18" s="115"/>
      <c r="C18" s="116"/>
      <c r="D18" s="123"/>
      <c r="E18" s="124"/>
      <c r="F18" s="125"/>
      <c r="G18" s="125"/>
      <c r="H18" s="57" t="str">
        <f t="shared" si="0"/>
        <v/>
      </c>
      <c r="I18" s="61"/>
    </row>
    <row r="19" spans="1:9" ht="15.75" customHeight="1">
      <c r="A19" s="59"/>
      <c r="B19" s="115"/>
      <c r="C19" s="116"/>
      <c r="D19" s="123"/>
      <c r="E19" s="124"/>
      <c r="F19" s="125"/>
      <c r="G19" s="125"/>
      <c r="H19" s="57" t="str">
        <f t="shared" si="0"/>
        <v/>
      </c>
      <c r="I19" s="61"/>
    </row>
    <row r="20" spans="1:9" ht="15.75" customHeight="1">
      <c r="A20" s="59"/>
      <c r="B20" s="115"/>
      <c r="C20" s="116"/>
      <c r="D20" s="123"/>
      <c r="E20" s="124"/>
      <c r="F20" s="125"/>
      <c r="G20" s="125"/>
      <c r="H20" s="57" t="str">
        <f t="shared" si="0"/>
        <v/>
      </c>
      <c r="I20" s="61"/>
    </row>
    <row r="21" spans="1:9" ht="15.75" customHeight="1">
      <c r="A21" s="59"/>
      <c r="B21" s="115"/>
      <c r="C21" s="116"/>
      <c r="D21" s="123"/>
      <c r="E21" s="124"/>
      <c r="F21" s="125"/>
      <c r="G21" s="125"/>
      <c r="H21" s="57" t="str">
        <f t="shared" si="0"/>
        <v/>
      </c>
      <c r="I21" s="61"/>
    </row>
    <row r="22" spans="1:9" ht="15.75" customHeight="1">
      <c r="A22" s="59"/>
      <c r="B22" s="115"/>
      <c r="C22" s="116"/>
      <c r="D22" s="123"/>
      <c r="E22" s="124"/>
      <c r="F22" s="125"/>
      <c r="G22" s="125"/>
      <c r="H22" s="57" t="str">
        <f t="shared" si="0"/>
        <v/>
      </c>
      <c r="I22" s="61"/>
    </row>
    <row r="23" spans="1:9" ht="15.75" customHeight="1">
      <c r="A23" s="59"/>
      <c r="B23" s="115"/>
      <c r="C23" s="116"/>
      <c r="D23" s="123"/>
      <c r="E23" s="124"/>
      <c r="F23" s="125"/>
      <c r="G23" s="125"/>
      <c r="H23" s="57" t="str">
        <f t="shared" si="0"/>
        <v/>
      </c>
      <c r="I23" s="61"/>
    </row>
    <row r="24" spans="1:9" ht="15.75" customHeight="1">
      <c r="A24" s="59"/>
      <c r="B24" s="115"/>
      <c r="C24" s="116"/>
      <c r="D24" s="123"/>
      <c r="E24" s="124"/>
      <c r="F24" s="125"/>
      <c r="G24" s="125"/>
      <c r="H24" s="57" t="str">
        <f t="shared" si="0"/>
        <v/>
      </c>
      <c r="I24" s="61"/>
    </row>
    <row r="25" spans="1:9" ht="15.75" customHeight="1">
      <c r="A25" s="59"/>
      <c r="B25" s="115"/>
      <c r="C25" s="116"/>
      <c r="D25" s="123"/>
      <c r="E25" s="124"/>
      <c r="F25" s="125"/>
      <c r="G25" s="125"/>
      <c r="H25" s="57" t="str">
        <f t="shared" si="0"/>
        <v/>
      </c>
      <c r="I25" s="61"/>
    </row>
    <row r="26" spans="1:9" ht="15.75" customHeight="1">
      <c r="A26" s="59"/>
      <c r="B26" s="115"/>
      <c r="C26" s="116"/>
      <c r="D26" s="123"/>
      <c r="E26" s="124"/>
      <c r="F26" s="125"/>
      <c r="G26" s="125"/>
      <c r="H26" s="57" t="str">
        <f t="shared" si="0"/>
        <v/>
      </c>
      <c r="I26" s="61"/>
    </row>
    <row r="27" spans="1:9" ht="15.75" customHeight="1">
      <c r="A27" s="59"/>
      <c r="B27" s="115"/>
      <c r="C27" s="116"/>
      <c r="D27" s="123"/>
      <c r="E27" s="124"/>
      <c r="F27" s="125"/>
      <c r="G27" s="125"/>
      <c r="H27" s="57" t="str">
        <f t="shared" si="0"/>
        <v/>
      </c>
      <c r="I27" s="61"/>
    </row>
    <row r="28" spans="1:9" ht="15.75" customHeight="1">
      <c r="A28" s="59"/>
      <c r="B28" s="115"/>
      <c r="C28" s="116"/>
      <c r="D28" s="123"/>
      <c r="E28" s="124"/>
      <c r="F28" s="125"/>
      <c r="G28" s="125"/>
      <c r="H28" s="57" t="str">
        <f t="shared" si="0"/>
        <v/>
      </c>
      <c r="I28" s="61"/>
    </row>
    <row r="29" spans="1:9" ht="15.75" customHeight="1">
      <c r="A29" s="59"/>
      <c r="B29" s="115"/>
      <c r="C29" s="116"/>
      <c r="D29" s="123"/>
      <c r="E29" s="124"/>
      <c r="F29" s="125"/>
      <c r="G29" s="125"/>
      <c r="H29" s="57" t="str">
        <f t="shared" si="0"/>
        <v/>
      </c>
      <c r="I29" s="61"/>
    </row>
    <row r="30" spans="1:9" ht="15.75" customHeight="1">
      <c r="A30" s="59"/>
      <c r="B30" s="115"/>
      <c r="C30" s="116"/>
      <c r="D30" s="123"/>
      <c r="E30" s="124"/>
      <c r="F30" s="125"/>
      <c r="G30" s="125"/>
      <c r="H30" s="57" t="str">
        <f t="shared" si="0"/>
        <v/>
      </c>
      <c r="I30" s="61"/>
    </row>
    <row r="31" spans="1:9" ht="15.75" customHeight="1">
      <c r="A31" s="59"/>
      <c r="B31" s="115"/>
      <c r="C31" s="116"/>
      <c r="D31" s="123"/>
      <c r="E31" s="124"/>
      <c r="F31" s="125"/>
      <c r="G31" s="125"/>
      <c r="H31" s="57" t="str">
        <f t="shared" si="0"/>
        <v/>
      </c>
      <c r="I31" s="61"/>
    </row>
    <row r="32" spans="1:9" ht="15.75" customHeight="1">
      <c r="A32" s="1094" t="s">
        <v>722</v>
      </c>
      <c r="B32" s="1095"/>
      <c r="C32" s="116"/>
      <c r="D32" s="123">
        <f>SUM(D7:D31)</f>
        <v>0</v>
      </c>
      <c r="E32" s="124">
        <f>SUM(E7:E31)</f>
        <v>257598.4725</v>
      </c>
      <c r="F32" s="125">
        <f>SUM(F7:F31)</f>
        <v>0</v>
      </c>
      <c r="G32" s="125">
        <f>SUM(G7:G31)</f>
        <v>0</v>
      </c>
      <c r="H32" s="57"/>
      <c r="I32" s="61"/>
    </row>
    <row r="33" spans="1:5" ht="15.75" customHeight="1">
      <c r="A33" s="66" t="str">
        <f>封面!D11&amp;封面!F11</f>
        <v>资产清查单位填报人：赵翠</v>
      </c>
      <c r="E33" s="49"/>
    </row>
    <row r="34" spans="1:5" ht="15.75" customHeight="1">
      <c r="A34"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I2"/>
    <mergeCell ref="A3:I3"/>
    <mergeCell ref="A32:B32"/>
  </mergeCells>
  <phoneticPr fontId="14" type="noConversion"/>
  <hyperlinks>
    <hyperlink ref="A1" location="索引目录!D57" display="返回索引页"/>
    <hyperlink ref="B1" location="'4-非流动资产汇总'!B22" display="返回"/>
  </hyperlinks>
  <printOptions horizontalCentered="1"/>
  <pageMargins left="0.75" right="0.75" top="0.9" bottom="0.83" header="1.22" footer="0.51"/>
  <pageSetup paperSize="9" scale="88"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0"/>
  <sheetViews>
    <sheetView topLeftCell="F1" workbookViewId="0">
      <selection activeCell="M12" sqref="M12"/>
    </sheetView>
  </sheetViews>
  <sheetFormatPr defaultColWidth="9" defaultRowHeight="15.75" customHeight="1" outlineLevelCol="1"/>
  <cols>
    <col min="1" max="1" width="7.83203125" style="43" customWidth="1"/>
    <col min="2" max="2" width="32.83203125" style="43" customWidth="1"/>
    <col min="3" max="3" width="12.33203125" style="43" customWidth="1"/>
    <col min="4" max="4" width="11.75" style="43" hidden="1" customWidth="1" outlineLevel="1"/>
    <col min="5" max="5" width="18" style="43" customWidth="1" collapsed="1"/>
    <col min="6" max="7" width="18" style="43" customWidth="1"/>
    <col min="8" max="8" width="13.75" style="43" customWidth="1"/>
    <col min="9" max="9" width="16.5" style="43" customWidth="1"/>
    <col min="10" max="16384" width="9" style="43"/>
  </cols>
  <sheetData>
    <row r="1" spans="1:12" ht="13">
      <c r="A1" s="44" t="s">
        <v>0</v>
      </c>
      <c r="B1" s="111" t="s">
        <v>303</v>
      </c>
      <c r="C1" s="46"/>
      <c r="D1" s="46"/>
      <c r="E1" s="46"/>
      <c r="F1" s="46"/>
      <c r="G1" s="46"/>
      <c r="H1" s="46"/>
      <c r="I1" s="46"/>
    </row>
    <row r="2" spans="1:12" s="41" customFormat="1" ht="30" customHeight="1">
      <c r="A2" s="1083" t="s">
        <v>977</v>
      </c>
      <c r="B2" s="1084"/>
      <c r="C2" s="1084"/>
      <c r="D2" s="1084"/>
      <c r="E2" s="1084"/>
      <c r="F2" s="1084"/>
      <c r="G2" s="1084"/>
      <c r="H2" s="1084"/>
      <c r="I2" s="1084"/>
    </row>
    <row r="3" spans="1:12" ht="14.15" customHeight="1">
      <c r="A3" s="1085" t="str">
        <f>CONCATENATE(封面!D9,封面!F9,封面!G9,封面!H9,封面!I9,封面!J9,封面!K9)</f>
        <v>清查基准日：2025年8月31日</v>
      </c>
      <c r="B3" s="1085"/>
      <c r="C3" s="1085"/>
      <c r="D3" s="1085"/>
      <c r="E3" s="1085"/>
      <c r="F3" s="1085"/>
      <c r="G3" s="1085"/>
      <c r="H3" s="1085"/>
      <c r="I3" s="1103"/>
    </row>
    <row r="4" spans="1:12" ht="14.15" customHeight="1">
      <c r="A4" s="47"/>
      <c r="B4" s="47"/>
      <c r="C4" s="47"/>
      <c r="D4" s="47"/>
      <c r="E4" s="47"/>
      <c r="F4" s="47"/>
      <c r="G4" s="47"/>
      <c r="H4" s="47"/>
      <c r="I4" s="119" t="s">
        <v>724</v>
      </c>
    </row>
    <row r="5" spans="1:12" ht="15.75" customHeight="1">
      <c r="A5" s="49" t="str">
        <f>封面!D7&amp;封面!E7</f>
        <v>资产清查单位：和县飞雁城乡客运有限公司</v>
      </c>
      <c r="I5" s="120" t="s">
        <v>203</v>
      </c>
    </row>
    <row r="6" spans="1:12" s="110" customFormat="1" ht="15.75" customHeight="1">
      <c r="A6" s="112" t="s">
        <v>205</v>
      </c>
      <c r="B6" s="112" t="s">
        <v>710</v>
      </c>
      <c r="C6" s="112" t="s">
        <v>594</v>
      </c>
      <c r="D6" s="113" t="s">
        <v>274</v>
      </c>
      <c r="E6" s="114" t="s">
        <v>275</v>
      </c>
      <c r="F6" s="112" t="s">
        <v>276</v>
      </c>
      <c r="G6" s="53" t="s">
        <v>277</v>
      </c>
      <c r="H6" s="112" t="s">
        <v>305</v>
      </c>
      <c r="I6" s="112" t="s">
        <v>208</v>
      </c>
    </row>
    <row r="7" spans="1:12" ht="15.75" customHeight="1">
      <c r="A7" s="59"/>
      <c r="B7" s="115"/>
      <c r="C7" s="116"/>
      <c r="D7" s="55"/>
      <c r="E7" s="56"/>
      <c r="F7" s="57"/>
      <c r="G7" s="57"/>
      <c r="H7" s="57" t="str">
        <f>IF(E7=0,"",(F7-E7)/E7*100)</f>
        <v/>
      </c>
      <c r="I7" s="61"/>
    </row>
    <row r="8" spans="1:12" ht="15.75" customHeight="1">
      <c r="A8" s="59"/>
      <c r="B8" s="115"/>
      <c r="C8" s="116"/>
      <c r="D8" s="55"/>
      <c r="E8" s="56"/>
      <c r="F8" s="57"/>
      <c r="G8" s="57"/>
      <c r="H8" s="57" t="str">
        <f t="shared" ref="H8:H28" si="0">IF(E8=0,"",(F8-E8)/E8*100)</f>
        <v/>
      </c>
      <c r="I8" s="61"/>
    </row>
    <row r="9" spans="1:12" ht="15.75" customHeight="1">
      <c r="A9" s="59"/>
      <c r="B9" s="115"/>
      <c r="C9" s="116"/>
      <c r="D9" s="55"/>
      <c r="E9" s="56"/>
      <c r="F9" s="57"/>
      <c r="G9" s="57"/>
      <c r="H9" s="57" t="str">
        <f t="shared" si="0"/>
        <v/>
      </c>
      <c r="I9" s="61"/>
    </row>
    <row r="10" spans="1:12" ht="15.75" customHeight="1">
      <c r="A10" s="59"/>
      <c r="B10" s="115"/>
      <c r="C10" s="116"/>
      <c r="D10" s="55"/>
      <c r="E10" s="56"/>
      <c r="F10" s="57"/>
      <c r="G10" s="57"/>
      <c r="H10" s="57" t="str">
        <f t="shared" si="0"/>
        <v/>
      </c>
      <c r="I10" s="61"/>
    </row>
    <row r="11" spans="1:12" ht="15.75" customHeight="1">
      <c r="A11" s="59"/>
      <c r="B11" s="115"/>
      <c r="C11" s="116"/>
      <c r="D11" s="55"/>
      <c r="E11" s="56"/>
      <c r="F11" s="57"/>
      <c r="G11" s="57"/>
      <c r="H11" s="57" t="str">
        <f t="shared" si="0"/>
        <v/>
      </c>
      <c r="I11" s="61"/>
      <c r="K11" s="67"/>
      <c r="L11" s="67"/>
    </row>
    <row r="12" spans="1:12" ht="15.75" customHeight="1">
      <c r="A12" s="59"/>
      <c r="B12" s="115"/>
      <c r="C12" s="116"/>
      <c r="D12" s="55"/>
      <c r="E12" s="56"/>
      <c r="F12" s="57"/>
      <c r="G12" s="57"/>
      <c r="H12" s="57" t="str">
        <f t="shared" si="0"/>
        <v/>
      </c>
      <c r="I12" s="61"/>
    </row>
    <row r="13" spans="1:12" ht="15.75" customHeight="1">
      <c r="A13" s="59"/>
      <c r="B13" s="115"/>
      <c r="C13" s="116"/>
      <c r="D13" s="55"/>
      <c r="E13" s="56"/>
      <c r="F13" s="57"/>
      <c r="G13" s="57"/>
      <c r="H13" s="57" t="str">
        <f t="shared" si="0"/>
        <v/>
      </c>
      <c r="I13" s="61"/>
    </row>
    <row r="14" spans="1:12" ht="15.75" customHeight="1">
      <c r="A14" s="59"/>
      <c r="B14" s="115"/>
      <c r="C14" s="116"/>
      <c r="D14" s="55"/>
      <c r="E14" s="56"/>
      <c r="F14" s="57"/>
      <c r="G14" s="57"/>
      <c r="H14" s="57" t="str">
        <f t="shared" si="0"/>
        <v/>
      </c>
      <c r="I14" s="61"/>
    </row>
    <row r="15" spans="1:12" ht="15.75" customHeight="1">
      <c r="A15" s="59"/>
      <c r="B15" s="115"/>
      <c r="C15" s="116"/>
      <c r="D15" s="55"/>
      <c r="E15" s="56"/>
      <c r="F15" s="57"/>
      <c r="G15" s="57"/>
      <c r="H15" s="57" t="str">
        <f t="shared" si="0"/>
        <v/>
      </c>
      <c r="I15" s="61"/>
    </row>
    <row r="16" spans="1:12" ht="15.75" customHeight="1">
      <c r="A16" s="59"/>
      <c r="B16" s="115"/>
      <c r="C16" s="116"/>
      <c r="D16" s="55"/>
      <c r="E16" s="56"/>
      <c r="F16" s="57"/>
      <c r="G16" s="57"/>
      <c r="H16" s="57" t="str">
        <f t="shared" si="0"/>
        <v/>
      </c>
      <c r="I16" s="61"/>
    </row>
    <row r="17" spans="1:9" ht="15.75" customHeight="1">
      <c r="A17" s="59"/>
      <c r="B17" s="115"/>
      <c r="C17" s="116"/>
      <c r="D17" s="55"/>
      <c r="E17" s="56"/>
      <c r="F17" s="57"/>
      <c r="G17" s="57"/>
      <c r="H17" s="57" t="str">
        <f t="shared" si="0"/>
        <v/>
      </c>
      <c r="I17" s="61"/>
    </row>
    <row r="18" spans="1:9" ht="15.75" customHeight="1">
      <c r="A18" s="59"/>
      <c r="B18" s="115"/>
      <c r="C18" s="116"/>
      <c r="D18" s="55"/>
      <c r="E18" s="56"/>
      <c r="F18" s="57"/>
      <c r="G18" s="57"/>
      <c r="H18" s="57" t="str">
        <f t="shared" si="0"/>
        <v/>
      </c>
      <c r="I18" s="61"/>
    </row>
    <row r="19" spans="1:9" ht="15.75" customHeight="1">
      <c r="A19" s="59"/>
      <c r="B19" s="115"/>
      <c r="C19" s="116"/>
      <c r="D19" s="55"/>
      <c r="E19" s="56"/>
      <c r="F19" s="57"/>
      <c r="G19" s="57"/>
      <c r="H19" s="57" t="str">
        <f t="shared" si="0"/>
        <v/>
      </c>
      <c r="I19" s="61"/>
    </row>
    <row r="20" spans="1:9" ht="15.75" customHeight="1">
      <c r="A20" s="59"/>
      <c r="B20" s="115"/>
      <c r="C20" s="116"/>
      <c r="D20" s="55"/>
      <c r="E20" s="56"/>
      <c r="F20" s="57"/>
      <c r="G20" s="57"/>
      <c r="H20" s="57" t="str">
        <f t="shared" si="0"/>
        <v/>
      </c>
      <c r="I20" s="61"/>
    </row>
    <row r="21" spans="1:9" ht="15.75" customHeight="1">
      <c r="A21" s="59"/>
      <c r="B21" s="115"/>
      <c r="C21" s="116"/>
      <c r="D21" s="55"/>
      <c r="E21" s="56"/>
      <c r="F21" s="57"/>
      <c r="G21" s="57"/>
      <c r="H21" s="57" t="str">
        <f t="shared" si="0"/>
        <v/>
      </c>
      <c r="I21" s="61"/>
    </row>
    <row r="22" spans="1:9" ht="15.75" customHeight="1">
      <c r="A22" s="59"/>
      <c r="B22" s="115"/>
      <c r="C22" s="116"/>
      <c r="D22" s="55"/>
      <c r="E22" s="56"/>
      <c r="F22" s="57"/>
      <c r="G22" s="57"/>
      <c r="H22" s="57" t="str">
        <f t="shared" si="0"/>
        <v/>
      </c>
      <c r="I22" s="61"/>
    </row>
    <row r="23" spans="1:9" ht="15.75" customHeight="1">
      <c r="A23" s="59"/>
      <c r="B23" s="115"/>
      <c r="C23" s="116"/>
      <c r="D23" s="55"/>
      <c r="E23" s="56"/>
      <c r="F23" s="57"/>
      <c r="G23" s="57"/>
      <c r="H23" s="57" t="str">
        <f t="shared" si="0"/>
        <v/>
      </c>
      <c r="I23" s="61"/>
    </row>
    <row r="24" spans="1:9" ht="15.75" customHeight="1">
      <c r="A24" s="59"/>
      <c r="B24" s="115"/>
      <c r="C24" s="116"/>
      <c r="D24" s="55"/>
      <c r="E24" s="56"/>
      <c r="F24" s="57"/>
      <c r="G24" s="57"/>
      <c r="H24" s="57" t="str">
        <f t="shared" si="0"/>
        <v/>
      </c>
      <c r="I24" s="61"/>
    </row>
    <row r="25" spans="1:9" ht="15.75" customHeight="1">
      <c r="A25" s="59"/>
      <c r="B25" s="115"/>
      <c r="C25" s="116"/>
      <c r="D25" s="55"/>
      <c r="E25" s="56"/>
      <c r="F25" s="57"/>
      <c r="G25" s="57"/>
      <c r="H25" s="57" t="str">
        <f t="shared" si="0"/>
        <v/>
      </c>
      <c r="I25" s="61"/>
    </row>
    <row r="26" spans="1:9" ht="15.75" customHeight="1">
      <c r="A26" s="59"/>
      <c r="B26" s="115"/>
      <c r="C26" s="116"/>
      <c r="D26" s="55"/>
      <c r="E26" s="56"/>
      <c r="F26" s="57"/>
      <c r="G26" s="57"/>
      <c r="H26" s="57" t="str">
        <f t="shared" si="0"/>
        <v/>
      </c>
      <c r="I26" s="61"/>
    </row>
    <row r="27" spans="1:9" ht="15.75" customHeight="1">
      <c r="A27" s="59"/>
      <c r="B27" s="115"/>
      <c r="C27" s="116"/>
      <c r="D27" s="55"/>
      <c r="E27" s="56"/>
      <c r="F27" s="57"/>
      <c r="G27" s="57"/>
      <c r="H27" s="57" t="str">
        <f t="shared" si="0"/>
        <v/>
      </c>
      <c r="I27" s="61"/>
    </row>
    <row r="28" spans="1:9" ht="15.75" customHeight="1">
      <c r="A28" s="1094" t="s">
        <v>722</v>
      </c>
      <c r="B28" s="1095"/>
      <c r="C28" s="116"/>
      <c r="D28" s="55">
        <f>SUM(D7:D27)</f>
        <v>0</v>
      </c>
      <c r="E28" s="56">
        <f>SUM(E7:E27)</f>
        <v>0</v>
      </c>
      <c r="F28" s="57">
        <f>SUM(F7:F27)</f>
        <v>0</v>
      </c>
      <c r="G28" s="57">
        <f>F28-E28</f>
        <v>0</v>
      </c>
      <c r="H28" s="57" t="str">
        <f t="shared" si="0"/>
        <v/>
      </c>
      <c r="I28" s="61"/>
    </row>
    <row r="29" spans="1:9" ht="15.75" customHeight="1">
      <c r="A29" s="66" t="str">
        <f>封面!D11&amp;封面!F11</f>
        <v>资产清查单位填报人：赵翠</v>
      </c>
      <c r="E29" s="49"/>
    </row>
    <row r="30" spans="1:9" ht="15.75" customHeight="1">
      <c r="A30"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I2"/>
    <mergeCell ref="A3:I3"/>
    <mergeCell ref="A28:B28"/>
  </mergeCells>
  <phoneticPr fontId="14" type="noConversion"/>
  <hyperlinks>
    <hyperlink ref="A1" location="索引目录!D58" display="返回索引页"/>
    <hyperlink ref="B1" location="'4-非流动资产汇总'!B23"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G26"/>
  <sheetViews>
    <sheetView workbookViewId="0">
      <selection activeCell="B12" sqref="B12"/>
    </sheetView>
  </sheetViews>
  <sheetFormatPr defaultColWidth="9" defaultRowHeight="15.75" customHeight="1" outlineLevelCol="1"/>
  <cols>
    <col min="1" max="1" width="8.5" style="3" customWidth="1"/>
    <col min="2" max="2" width="25.6640625" style="3" customWidth="1"/>
    <col min="3" max="3" width="16.4140625" style="3" customWidth="1" outlineLevel="1"/>
    <col min="4" max="5" width="16.4140625" style="3" customWidth="1"/>
    <col min="6" max="6" width="13.75" style="3" customWidth="1"/>
    <col min="7" max="7" width="15.75" style="3" customWidth="1"/>
    <col min="8" max="16384" width="9" style="3"/>
  </cols>
  <sheetData>
    <row r="1" spans="1:7" ht="15">
      <c r="A1" s="4" t="s">
        <v>0</v>
      </c>
      <c r="B1" s="25" t="s">
        <v>303</v>
      </c>
      <c r="C1" s="6"/>
      <c r="D1" s="6"/>
      <c r="E1" s="6"/>
      <c r="F1" s="6"/>
      <c r="G1" s="6"/>
    </row>
    <row r="2" spans="1:7" s="1" customFormat="1" ht="30" customHeight="1">
      <c r="A2" s="1106" t="s">
        <v>831</v>
      </c>
      <c r="B2" s="1107"/>
      <c r="C2" s="1107"/>
      <c r="D2" s="1107"/>
      <c r="E2" s="1107"/>
      <c r="F2" s="1107"/>
      <c r="G2" s="1107"/>
    </row>
    <row r="3" spans="1:7" ht="14.15" customHeight="1">
      <c r="A3" s="1108" t="str">
        <f>CONCATENATE(封面!D9,封面!F9,封面!G9,封面!H9,封面!I9,封面!J9,封面!K9)</f>
        <v>清查基准日：2025年8月31日</v>
      </c>
      <c r="B3" s="1108"/>
      <c r="C3" s="1108"/>
      <c r="D3" s="1108"/>
      <c r="E3" s="1108"/>
      <c r="F3" s="1108"/>
      <c r="G3" s="1108"/>
    </row>
    <row r="4" spans="1:7" ht="14.15" customHeight="1">
      <c r="A4" s="8"/>
      <c r="B4" s="8"/>
      <c r="C4" s="8"/>
      <c r="D4" s="8"/>
      <c r="E4" s="8"/>
      <c r="F4" s="8"/>
      <c r="G4" s="26" t="s">
        <v>725</v>
      </c>
    </row>
    <row r="5" spans="1:7" ht="15.75" customHeight="1">
      <c r="A5" s="11" t="str">
        <f>封面!D7&amp;封面!E7</f>
        <v>资产清查单位：和县飞雁城乡客运有限公司</v>
      </c>
      <c r="G5" s="99" t="s">
        <v>203</v>
      </c>
    </row>
    <row r="6" spans="1:7" s="98" customFormat="1" ht="15.75" customHeight="1">
      <c r="A6" s="100" t="s">
        <v>349</v>
      </c>
      <c r="B6" s="101" t="s">
        <v>304</v>
      </c>
      <c r="C6" s="102" t="s">
        <v>274</v>
      </c>
      <c r="D6" s="101" t="s">
        <v>275</v>
      </c>
      <c r="E6" s="696" t="s">
        <v>830</v>
      </c>
      <c r="F6" s="70" t="s">
        <v>277</v>
      </c>
      <c r="G6" s="103" t="s">
        <v>305</v>
      </c>
    </row>
    <row r="7" spans="1:7" ht="15.75" customHeight="1">
      <c r="A7" s="104" t="s">
        <v>726</v>
      </c>
      <c r="B7" s="105" t="s">
        <v>213</v>
      </c>
      <c r="C7" s="75">
        <f>'5-1短期借款'!H20</f>
        <v>0</v>
      </c>
      <c r="D7" s="75">
        <f>'5-1短期借款'!I20</f>
        <v>0</v>
      </c>
      <c r="E7" s="75">
        <f>'5-1短期借款'!K20</f>
        <v>0</v>
      </c>
      <c r="F7" s="75">
        <f t="shared" ref="F7:F18" si="0">E7-D7</f>
        <v>0</v>
      </c>
      <c r="G7" s="106" t="str">
        <f t="shared" ref="G7:G18" si="1">IF(D7=0,"",F7/D7*100)</f>
        <v/>
      </c>
    </row>
    <row r="8" spans="1:7" ht="15.75" customHeight="1">
      <c r="A8" s="104" t="s">
        <v>727</v>
      </c>
      <c r="B8" s="105" t="s">
        <v>215</v>
      </c>
      <c r="C8" s="75">
        <f>'5-2交易性金融负债'!E28</f>
        <v>0</v>
      </c>
      <c r="D8" s="75">
        <f>'5-2交易性金融负债'!F28</f>
        <v>0</v>
      </c>
      <c r="E8" s="75">
        <f>'5-2交易性金融负债'!G28</f>
        <v>0</v>
      </c>
      <c r="F8" s="75">
        <f t="shared" si="0"/>
        <v>0</v>
      </c>
      <c r="G8" s="106" t="str">
        <f t="shared" si="1"/>
        <v/>
      </c>
    </row>
    <row r="9" spans="1:7" ht="15.75" customHeight="1">
      <c r="A9" s="104" t="s">
        <v>728</v>
      </c>
      <c r="B9" s="105" t="s">
        <v>217</v>
      </c>
      <c r="C9" s="75">
        <f>'5-3应付票据'!F26</f>
        <v>0</v>
      </c>
      <c r="D9" s="75">
        <f>'5-3应付票据'!G26</f>
        <v>0</v>
      </c>
      <c r="E9" s="75">
        <f>'5-3应付票据'!H26</f>
        <v>0</v>
      </c>
      <c r="F9" s="75">
        <f t="shared" si="0"/>
        <v>0</v>
      </c>
      <c r="G9" s="106" t="str">
        <f t="shared" si="1"/>
        <v/>
      </c>
    </row>
    <row r="10" spans="1:7" ht="15.75" customHeight="1">
      <c r="A10" s="104" t="s">
        <v>729</v>
      </c>
      <c r="B10" s="724" t="s">
        <v>844</v>
      </c>
      <c r="C10" s="75">
        <f>'5-4应付账款'!E29</f>
        <v>1711275.52</v>
      </c>
      <c r="D10" s="75">
        <f>'5-4应付账款'!F29</f>
        <v>1710487.02</v>
      </c>
      <c r="E10" s="75">
        <f>'5-4应付账款'!G29</f>
        <v>1710487.02</v>
      </c>
      <c r="F10" s="75">
        <f t="shared" si="0"/>
        <v>0</v>
      </c>
      <c r="G10" s="106">
        <f t="shared" si="1"/>
        <v>0</v>
      </c>
    </row>
    <row r="11" spans="1:7" ht="15.75" customHeight="1">
      <c r="A11" s="104" t="s">
        <v>730</v>
      </c>
      <c r="B11" s="105" t="s">
        <v>221</v>
      </c>
      <c r="C11" s="75">
        <f>'5-5预收账款'!E34</f>
        <v>0</v>
      </c>
      <c r="D11" s="75">
        <f>'5-5预收账款'!F34</f>
        <v>0</v>
      </c>
      <c r="E11" s="75">
        <f>'5-5预收账款'!G34</f>
        <v>0</v>
      </c>
      <c r="F11" s="75">
        <f t="shared" si="0"/>
        <v>0</v>
      </c>
      <c r="G11" s="106" t="str">
        <f t="shared" si="1"/>
        <v/>
      </c>
    </row>
    <row r="12" spans="1:7" ht="15.75" customHeight="1">
      <c r="A12" s="104" t="s">
        <v>731</v>
      </c>
      <c r="B12" s="105" t="s">
        <v>223</v>
      </c>
      <c r="C12" s="75">
        <f>'5-6职工薪酬'!D28</f>
        <v>255719.22</v>
      </c>
      <c r="D12" s="75">
        <f>'5-6职工薪酬'!E28</f>
        <v>252266</v>
      </c>
      <c r="E12" s="75">
        <f>'5-6职工薪酬'!F28</f>
        <v>252266</v>
      </c>
      <c r="F12" s="75">
        <f t="shared" si="0"/>
        <v>0</v>
      </c>
      <c r="G12" s="106">
        <f t="shared" si="1"/>
        <v>0</v>
      </c>
    </row>
    <row r="13" spans="1:7" ht="15.75" customHeight="1">
      <c r="A13" s="104" t="s">
        <v>732</v>
      </c>
      <c r="B13" s="105" t="s">
        <v>225</v>
      </c>
      <c r="C13" s="75">
        <f>'5-7应交税费'!E27</f>
        <v>6766.5700000000006</v>
      </c>
      <c r="D13" s="75">
        <f>'5-7应交税费'!F27</f>
        <v>5953.1297981999969</v>
      </c>
      <c r="E13" s="75">
        <f>'5-7应交税费'!G27</f>
        <v>5953.1297981999969</v>
      </c>
      <c r="F13" s="75">
        <f t="shared" si="0"/>
        <v>0</v>
      </c>
      <c r="G13" s="106">
        <f t="shared" si="1"/>
        <v>0</v>
      </c>
    </row>
    <row r="14" spans="1:7" ht="15.75" customHeight="1">
      <c r="A14" s="104" t="s">
        <v>733</v>
      </c>
      <c r="B14" s="105" t="s">
        <v>227</v>
      </c>
      <c r="C14" s="75">
        <f>'5-8应付利息'!G26</f>
        <v>0</v>
      </c>
      <c r="D14" s="75">
        <f>'5-8应付利息'!H26</f>
        <v>0</v>
      </c>
      <c r="E14" s="75">
        <f>'5-8应付利息'!I26</f>
        <v>0</v>
      </c>
      <c r="F14" s="75">
        <f t="shared" si="0"/>
        <v>0</v>
      </c>
      <c r="G14" s="106" t="str">
        <f t="shared" si="1"/>
        <v/>
      </c>
    </row>
    <row r="15" spans="1:7" ht="15.75" customHeight="1">
      <c r="A15" s="104" t="s">
        <v>734</v>
      </c>
      <c r="B15" s="105" t="s">
        <v>735</v>
      </c>
      <c r="C15" s="75">
        <f>'5-9应付股利（利润）'!E28</f>
        <v>0</v>
      </c>
      <c r="D15" s="75">
        <f>'5-9应付股利（利润）'!F28</f>
        <v>0</v>
      </c>
      <c r="E15" s="75">
        <f>'5-9应付股利（利润）'!G28</f>
        <v>0</v>
      </c>
      <c r="F15" s="75">
        <f t="shared" si="0"/>
        <v>0</v>
      </c>
      <c r="G15" s="106" t="str">
        <f t="shared" si="1"/>
        <v/>
      </c>
    </row>
    <row r="16" spans="1:7" ht="15.75" customHeight="1">
      <c r="A16" s="104" t="s">
        <v>736</v>
      </c>
      <c r="B16" s="105" t="s">
        <v>231</v>
      </c>
      <c r="C16" s="75">
        <f>'5-10其他应付款'!E50</f>
        <v>7482194.0600000005</v>
      </c>
      <c r="D16" s="75">
        <f>'5-10其他应付款'!F50</f>
        <v>7587492.5700000003</v>
      </c>
      <c r="E16" s="75">
        <f>'5-10其他应付款'!G50</f>
        <v>7587492.5700000003</v>
      </c>
      <c r="F16" s="75">
        <f t="shared" si="0"/>
        <v>0</v>
      </c>
      <c r="G16" s="106">
        <f t="shared" si="1"/>
        <v>0</v>
      </c>
    </row>
    <row r="17" spans="1:7" ht="15.75" customHeight="1">
      <c r="A17" s="104" t="s">
        <v>737</v>
      </c>
      <c r="B17" s="105" t="s">
        <v>233</v>
      </c>
      <c r="C17" s="75">
        <f>'5-11一年到期非流动负债'!F28</f>
        <v>0</v>
      </c>
      <c r="D17" s="75">
        <f>'5-11一年到期非流动负债'!G28</f>
        <v>0</v>
      </c>
      <c r="E17" s="75">
        <f>'5-11一年到期非流动负债'!H28</f>
        <v>0</v>
      </c>
      <c r="F17" s="75">
        <f t="shared" si="0"/>
        <v>0</v>
      </c>
      <c r="G17" s="106" t="str">
        <f t="shared" si="1"/>
        <v/>
      </c>
    </row>
    <row r="18" spans="1:7" ht="15.75" customHeight="1">
      <c r="A18" s="104" t="s">
        <v>738</v>
      </c>
      <c r="B18" s="105" t="s">
        <v>235</v>
      </c>
      <c r="C18" s="75">
        <f>'5-12其他流动负债'!E28</f>
        <v>0</v>
      </c>
      <c r="D18" s="75">
        <f>'5-12其他流动负债'!F28</f>
        <v>0</v>
      </c>
      <c r="E18" s="75">
        <f>'5-12其他流动负债'!G28</f>
        <v>0</v>
      </c>
      <c r="F18" s="75">
        <f t="shared" si="0"/>
        <v>0</v>
      </c>
      <c r="G18" s="106" t="str">
        <f t="shared" si="1"/>
        <v/>
      </c>
    </row>
    <row r="19" spans="1:7" ht="15.75" customHeight="1">
      <c r="A19" s="72"/>
      <c r="B19" s="107"/>
      <c r="C19" s="75"/>
      <c r="D19" s="75"/>
      <c r="E19" s="75"/>
      <c r="F19" s="75"/>
      <c r="G19" s="106"/>
    </row>
    <row r="20" spans="1:7" ht="15.75" customHeight="1">
      <c r="A20" s="72"/>
      <c r="B20" s="107"/>
      <c r="C20" s="75"/>
      <c r="D20" s="75"/>
      <c r="E20" s="75"/>
      <c r="F20" s="75"/>
      <c r="G20" s="106"/>
    </row>
    <row r="21" spans="1:7" ht="15.75" customHeight="1">
      <c r="A21" s="72"/>
      <c r="B21" s="107"/>
      <c r="C21" s="75"/>
      <c r="D21" s="75"/>
      <c r="E21" s="75"/>
      <c r="F21" s="75"/>
      <c r="G21" s="106"/>
    </row>
    <row r="22" spans="1:7" ht="15.75" customHeight="1">
      <c r="A22" s="104"/>
      <c r="B22" s="108"/>
      <c r="C22" s="75"/>
      <c r="D22" s="75"/>
      <c r="E22" s="75"/>
      <c r="F22" s="75"/>
      <c r="G22" s="106"/>
    </row>
    <row r="23" spans="1:7" ht="15.75" customHeight="1">
      <c r="A23" s="104"/>
      <c r="B23" s="108"/>
      <c r="C23" s="75"/>
      <c r="D23" s="75"/>
      <c r="E23" s="75"/>
      <c r="F23" s="75"/>
      <c r="G23" s="106"/>
    </row>
    <row r="24" spans="1:7" ht="15.75" customHeight="1">
      <c r="A24" s="1308" t="s">
        <v>237</v>
      </c>
      <c r="B24" s="1309"/>
      <c r="C24" s="80">
        <f>SUM(C7:C23)</f>
        <v>9455955.370000001</v>
      </c>
      <c r="D24" s="80">
        <f>SUM(D7:D23)</f>
        <v>9556198.7197981998</v>
      </c>
      <c r="E24" s="80">
        <f>SUM(E7:E23)</f>
        <v>9556198.7197981998</v>
      </c>
      <c r="F24" s="80">
        <f>SUM(F7:F23)</f>
        <v>0</v>
      </c>
      <c r="G24" s="109">
        <f>IF(D24=0,"",F24/D24*100)</f>
        <v>0</v>
      </c>
    </row>
    <row r="25" spans="1:7" ht="15.75" customHeight="1">
      <c r="A25" s="24" t="str">
        <f>封面!D11&amp;封面!F11</f>
        <v>资产清查单位填报人：赵翠</v>
      </c>
    </row>
    <row r="26" spans="1:7" ht="15.75" customHeight="1">
      <c r="A26"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G2"/>
    <mergeCell ref="A3:G3"/>
    <mergeCell ref="A24:B24"/>
  </mergeCells>
  <phoneticPr fontId="14" type="noConversion"/>
  <hyperlinks>
    <hyperlink ref="A1" location="索引目录!G6" display="返回索引页"/>
    <hyperlink ref="B9" location="'5-3应付票据'!B1" display="应付票据"/>
    <hyperlink ref="B11" location="'5-5预收账款'!B1" display="预收款项"/>
    <hyperlink ref="B18" location="'5-12其他流动负债'!B1" display="其他流动负债"/>
    <hyperlink ref="B7" location="'5-1短期借款'!B1" display="短期借款"/>
    <hyperlink ref="B1" location="'2-分类汇总'!B39" display="返回"/>
    <hyperlink ref="B8" location="'5-2交易性金融负债'!B1" display="交易性金融负债"/>
    <hyperlink ref="B10" location="'5-4应付账款'!B1" display="应付账款"/>
    <hyperlink ref="B17" location="'5-11一年到期非流动负债'!B1" display="一年内到期的非流动负债"/>
    <hyperlink ref="B16" location="'5-10其他应付款'!B1" display="其他应付款"/>
    <hyperlink ref="B15" location="'5-9应付股利（利润）'!B1" display="应付股利（应付利润）"/>
    <hyperlink ref="B14" location="'5-8应付利息'!B1" display="应付利息"/>
    <hyperlink ref="B13" location="'5-7应交税费'!B1" display="应交税费"/>
    <hyperlink ref="B12" location="'5-6职工薪酬'!B1" display="应付职工薪酬"/>
  </hyperlinks>
  <printOptions horizontalCentered="1"/>
  <pageMargins left="0.75" right="0.75" top="0.9" bottom="0.83" header="1.22" footer="0.51"/>
  <pageSetup paperSize="9"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L22"/>
  <sheetViews>
    <sheetView workbookViewId="0">
      <selection activeCell="B7" sqref="B7:K7"/>
    </sheetView>
  </sheetViews>
  <sheetFormatPr defaultColWidth="9" defaultRowHeight="15.75" customHeight="1" outlineLevelCol="1"/>
  <cols>
    <col min="1" max="1" width="5.5" style="3" customWidth="1"/>
    <col min="2" max="2" width="18.08203125" style="3" customWidth="1"/>
    <col min="3" max="3" width="11.5" style="3" customWidth="1"/>
    <col min="4" max="4" width="12" style="3" customWidth="1"/>
    <col min="5" max="5" width="10.25" style="3" customWidth="1"/>
    <col min="6" max="6" width="7.25" style="3" customWidth="1"/>
    <col min="7" max="7" width="7.83203125" style="3" bestFit="1" customWidth="1"/>
    <col min="8" max="8" width="11.25" style="3" bestFit="1" customWidth="1" outlineLevel="1"/>
    <col min="9" max="9" width="9.5" style="3" bestFit="1" customWidth="1"/>
    <col min="10" max="10" width="8.1640625" style="3" customWidth="1"/>
    <col min="11" max="11" width="11.5" style="3" customWidth="1"/>
    <col min="12" max="12" width="10.58203125" style="3" customWidth="1"/>
    <col min="13" max="16384" width="9" style="3"/>
  </cols>
  <sheetData>
    <row r="1" spans="1:12" ht="15">
      <c r="A1" s="4" t="s">
        <v>0</v>
      </c>
      <c r="B1" s="25" t="s">
        <v>303</v>
      </c>
      <c r="C1" s="6"/>
      <c r="D1" s="6"/>
      <c r="E1" s="6"/>
      <c r="F1" s="6"/>
      <c r="G1" s="6"/>
      <c r="H1" s="6"/>
      <c r="I1" s="6"/>
      <c r="J1" s="6"/>
      <c r="K1" s="6"/>
      <c r="L1" s="6"/>
    </row>
    <row r="2" spans="1:12" s="1" customFormat="1" ht="30" customHeight="1">
      <c r="A2" s="1106" t="s">
        <v>951</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08"/>
      <c r="D3" s="1108"/>
      <c r="E3" s="1108"/>
      <c r="F3" s="1108"/>
      <c r="G3" s="1108"/>
      <c r="H3" s="1108"/>
      <c r="I3" s="1111"/>
      <c r="J3" s="1111"/>
      <c r="K3" s="1111"/>
      <c r="L3" s="1111"/>
    </row>
    <row r="4" spans="1:12" ht="14.15" customHeight="1">
      <c r="A4" s="8"/>
      <c r="B4" s="8"/>
      <c r="C4" s="8"/>
      <c r="D4" s="8"/>
      <c r="E4" s="8"/>
      <c r="F4" s="8"/>
      <c r="G4" s="8"/>
      <c r="H4" s="8"/>
      <c r="I4" s="9"/>
      <c r="J4" s="9"/>
      <c r="K4" s="9"/>
      <c r="L4" s="10" t="s">
        <v>739</v>
      </c>
    </row>
    <row r="5" spans="1:12" ht="15.75" customHeight="1">
      <c r="A5" s="11" t="str">
        <f>封面!D7&amp;封面!E7</f>
        <v>资产清查单位：和县飞雁城乡客运有限公司</v>
      </c>
      <c r="L5" s="12" t="s">
        <v>203</v>
      </c>
    </row>
    <row r="6" spans="1:12" s="2" customFormat="1" ht="24.5" customHeight="1">
      <c r="A6" s="68" t="s">
        <v>205</v>
      </c>
      <c r="B6" s="69" t="s">
        <v>740</v>
      </c>
      <c r="C6" s="69" t="s">
        <v>421</v>
      </c>
      <c r="D6" s="69" t="s">
        <v>542</v>
      </c>
      <c r="E6" s="69" t="s">
        <v>949</v>
      </c>
      <c r="F6" s="69" t="s">
        <v>374</v>
      </c>
      <c r="G6" s="69" t="s">
        <v>741</v>
      </c>
      <c r="H6" s="69" t="s">
        <v>274</v>
      </c>
      <c r="I6" s="70" t="s">
        <v>957</v>
      </c>
      <c r="J6" s="782" t="s">
        <v>742</v>
      </c>
      <c r="K6" s="69" t="s">
        <v>950</v>
      </c>
      <c r="L6" s="71" t="s">
        <v>208</v>
      </c>
    </row>
    <row r="7" spans="1:12" ht="28.5" customHeight="1">
      <c r="A7" s="72">
        <v>1</v>
      </c>
      <c r="B7" s="798"/>
      <c r="C7" s="77"/>
      <c r="D7" s="77"/>
      <c r="E7" s="799"/>
      <c r="F7" s="781"/>
      <c r="G7" s="75"/>
      <c r="H7" s="75"/>
      <c r="I7" s="75"/>
      <c r="J7" s="96"/>
      <c r="K7" s="75"/>
      <c r="L7" s="76"/>
    </row>
    <row r="8" spans="1:12" ht="15.75" customHeight="1">
      <c r="A8" s="72"/>
      <c r="B8" s="73"/>
      <c r="C8" s="95"/>
      <c r="D8" s="95"/>
      <c r="E8" s="77"/>
      <c r="F8" s="74"/>
      <c r="G8" s="75"/>
      <c r="H8" s="75"/>
      <c r="I8" s="75"/>
      <c r="J8" s="96"/>
      <c r="K8" s="75"/>
      <c r="L8" s="76"/>
    </row>
    <row r="9" spans="1:12" ht="15.75" customHeight="1">
      <c r="A9" s="72"/>
      <c r="B9" s="73"/>
      <c r="C9" s="77"/>
      <c r="D9" s="77"/>
      <c r="E9" s="74"/>
      <c r="F9" s="74"/>
      <c r="G9" s="75"/>
      <c r="H9" s="75"/>
      <c r="I9" s="75"/>
      <c r="J9" s="96"/>
      <c r="K9" s="75"/>
      <c r="L9" s="76"/>
    </row>
    <row r="10" spans="1:12" ht="15.75" customHeight="1">
      <c r="A10" s="72"/>
      <c r="B10" s="73"/>
      <c r="C10" s="77"/>
      <c r="D10" s="77"/>
      <c r="E10" s="74"/>
      <c r="F10" s="74"/>
      <c r="G10" s="75"/>
      <c r="H10" s="75"/>
      <c r="I10" s="75"/>
      <c r="J10" s="96"/>
      <c r="K10" s="75"/>
      <c r="L10" s="76"/>
    </row>
    <row r="11" spans="1:12" ht="15.75" customHeight="1">
      <c r="A11" s="72"/>
      <c r="B11" s="73"/>
      <c r="C11" s="77"/>
      <c r="D11" s="77"/>
      <c r="E11" s="74"/>
      <c r="F11" s="74"/>
      <c r="G11" s="75"/>
      <c r="H11" s="75"/>
      <c r="I11" s="75"/>
      <c r="J11" s="96"/>
      <c r="K11" s="75"/>
      <c r="L11" s="76"/>
    </row>
    <row r="12" spans="1:12" ht="15.75" customHeight="1">
      <c r="A12" s="72"/>
      <c r="B12" s="73"/>
      <c r="C12" s="77"/>
      <c r="D12" s="77"/>
      <c r="E12" s="74"/>
      <c r="F12" s="74"/>
      <c r="G12" s="75"/>
      <c r="H12" s="75"/>
      <c r="I12" s="75"/>
      <c r="J12" s="96"/>
      <c r="K12" s="75"/>
      <c r="L12" s="76"/>
    </row>
    <row r="13" spans="1:12" ht="15.75" customHeight="1">
      <c r="A13" s="72"/>
      <c r="B13" s="73"/>
      <c r="C13" s="77"/>
      <c r="D13" s="77"/>
      <c r="E13" s="74"/>
      <c r="F13" s="74"/>
      <c r="G13" s="75"/>
      <c r="H13" s="75"/>
      <c r="I13" s="75"/>
      <c r="J13" s="96"/>
      <c r="K13" s="75"/>
      <c r="L13" s="76"/>
    </row>
    <row r="14" spans="1:12" ht="15.75" customHeight="1">
      <c r="A14" s="72"/>
      <c r="B14" s="73"/>
      <c r="C14" s="77"/>
      <c r="D14" s="77"/>
      <c r="E14" s="74"/>
      <c r="F14" s="74"/>
      <c r="G14" s="75"/>
      <c r="H14" s="75"/>
      <c r="I14" s="75"/>
      <c r="J14" s="96"/>
      <c r="K14" s="75"/>
      <c r="L14" s="76"/>
    </row>
    <row r="15" spans="1:12" ht="15.75" customHeight="1">
      <c r="A15" s="72"/>
      <c r="B15" s="73"/>
      <c r="C15" s="77"/>
      <c r="D15" s="77"/>
      <c r="E15" s="74"/>
      <c r="F15" s="74"/>
      <c r="G15" s="75"/>
      <c r="H15" s="75"/>
      <c r="I15" s="75"/>
      <c r="J15" s="96"/>
      <c r="K15" s="75"/>
      <c r="L15" s="76"/>
    </row>
    <row r="16" spans="1:12" ht="15.75" customHeight="1">
      <c r="A16" s="72"/>
      <c r="B16" s="73"/>
      <c r="C16" s="77"/>
      <c r="D16" s="77"/>
      <c r="E16" s="74"/>
      <c r="F16" s="74"/>
      <c r="G16" s="75"/>
      <c r="H16" s="75"/>
      <c r="I16" s="75"/>
      <c r="J16" s="96"/>
      <c r="K16" s="75"/>
      <c r="L16" s="76"/>
    </row>
    <row r="17" spans="1:12" ht="15.75" customHeight="1">
      <c r="A17" s="72"/>
      <c r="B17" s="73"/>
      <c r="C17" s="77"/>
      <c r="D17" s="77"/>
      <c r="E17" s="74"/>
      <c r="F17" s="74"/>
      <c r="G17" s="75"/>
      <c r="H17" s="75"/>
      <c r="I17" s="75"/>
      <c r="J17" s="96"/>
      <c r="K17" s="75"/>
      <c r="L17" s="76"/>
    </row>
    <row r="18" spans="1:12" ht="15.75" customHeight="1">
      <c r="A18" s="72"/>
      <c r="B18" s="73"/>
      <c r="C18" s="77"/>
      <c r="D18" s="77"/>
      <c r="E18" s="74"/>
      <c r="F18" s="74"/>
      <c r="G18" s="75"/>
      <c r="H18" s="75"/>
      <c r="I18" s="75"/>
      <c r="J18" s="96"/>
      <c r="K18" s="75"/>
      <c r="L18" s="76"/>
    </row>
    <row r="19" spans="1:12" ht="15.75" customHeight="1">
      <c r="A19" s="72"/>
      <c r="B19" s="73"/>
      <c r="C19" s="77"/>
      <c r="D19" s="77"/>
      <c r="E19" s="74"/>
      <c r="F19" s="74"/>
      <c r="G19" s="75"/>
      <c r="H19" s="75"/>
      <c r="I19" s="75"/>
      <c r="J19" s="96"/>
      <c r="K19" s="75"/>
      <c r="L19" s="76"/>
    </row>
    <row r="20" spans="1:12" ht="15.75" customHeight="1">
      <c r="A20" s="1120" t="s">
        <v>743</v>
      </c>
      <c r="B20" s="1121"/>
      <c r="C20" s="78"/>
      <c r="D20" s="78"/>
      <c r="E20" s="79"/>
      <c r="F20" s="79"/>
      <c r="G20" s="80"/>
      <c r="H20" s="80">
        <f>SUM(H7:H19)</f>
        <v>0</v>
      </c>
      <c r="I20" s="737">
        <f>SUM(I7:I19)</f>
        <v>0</v>
      </c>
      <c r="J20" s="97"/>
      <c r="K20" s="80">
        <f>SUM(K7:K19)</f>
        <v>0</v>
      </c>
      <c r="L20" s="81"/>
    </row>
    <row r="21" spans="1:12" ht="15.75" customHeight="1">
      <c r="A21" s="24" t="str">
        <f>封面!D11&amp;封面!F11</f>
        <v>资产清查单位填报人：赵翠</v>
      </c>
      <c r="I21" s="11"/>
    </row>
    <row r="22" spans="1:12" ht="15.75" customHeight="1">
      <c r="A22"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L2"/>
    <mergeCell ref="A3:L3"/>
    <mergeCell ref="A20:B20"/>
  </mergeCells>
  <phoneticPr fontId="14" type="noConversion"/>
  <hyperlinks>
    <hyperlink ref="A1" location="索引目录!I6" display="返回索引页"/>
    <hyperlink ref="B1" location="'5流动负债汇总'!B6" display="返回"/>
  </hyperlinks>
  <printOptions horizontalCentered="1"/>
  <pageMargins left="0.75" right="0.75" top="0.9" bottom="0.83" header="1.22" footer="0.51"/>
  <pageSetup paperSize="9" scale="98"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30"/>
  <sheetViews>
    <sheetView workbookViewId="0">
      <selection activeCell="F29" sqref="F29"/>
    </sheetView>
  </sheetViews>
  <sheetFormatPr defaultColWidth="9" defaultRowHeight="15.75" customHeight="1" outlineLevelCol="1"/>
  <cols>
    <col min="1" max="1" width="6" style="3" customWidth="1"/>
    <col min="2" max="2" width="29.33203125" style="3" customWidth="1"/>
    <col min="3" max="3" width="12.5" style="3" customWidth="1"/>
    <col min="4" max="4" width="19.5" style="3" customWidth="1"/>
    <col min="5" max="5" width="16.5" style="3" hidden="1" customWidth="1" outlineLevel="1"/>
    <col min="6" max="6" width="18.25" style="3" customWidth="1" collapsed="1"/>
    <col min="7" max="7" width="18" style="3" customWidth="1"/>
    <col min="8" max="8" width="15.5" style="3" customWidth="1"/>
    <col min="9" max="16384" width="9" style="3"/>
  </cols>
  <sheetData>
    <row r="1" spans="1:8" ht="15">
      <c r="A1" s="4" t="s">
        <v>0</v>
      </c>
      <c r="B1" s="5" t="s">
        <v>303</v>
      </c>
      <c r="C1" s="6"/>
      <c r="D1" s="6"/>
      <c r="E1" s="6"/>
      <c r="F1" s="6"/>
      <c r="G1" s="6"/>
      <c r="H1" s="6"/>
    </row>
    <row r="2" spans="1:8" s="1" customFormat="1" ht="30" customHeight="1">
      <c r="A2" s="1106" t="s">
        <v>976</v>
      </c>
      <c r="B2" s="1107"/>
      <c r="C2" s="1107"/>
      <c r="D2" s="1107"/>
      <c r="E2" s="1107"/>
      <c r="F2" s="1107"/>
      <c r="G2" s="1107"/>
      <c r="H2" s="1107"/>
    </row>
    <row r="3" spans="1:8" ht="14.15" customHeight="1">
      <c r="A3" s="1108" t="str">
        <f>CONCATENATE(封面!D9,封面!F9,封面!G9,封面!H9,封面!I9,封面!J9,封面!K9)</f>
        <v>清查基准日：2025年8月31日</v>
      </c>
      <c r="B3" s="1108"/>
      <c r="C3" s="1108"/>
      <c r="D3" s="1108"/>
      <c r="E3" s="1108"/>
      <c r="F3" s="1108"/>
      <c r="G3" s="1108"/>
      <c r="H3" s="1111"/>
    </row>
    <row r="4" spans="1:8" ht="14.15" customHeight="1">
      <c r="A4" s="8"/>
      <c r="B4" s="8"/>
      <c r="C4" s="8"/>
      <c r="D4" s="8"/>
      <c r="E4" s="8"/>
      <c r="F4" s="8"/>
      <c r="G4" s="8"/>
      <c r="H4" s="10" t="s">
        <v>744</v>
      </c>
    </row>
    <row r="5" spans="1:8" ht="15.75" customHeight="1">
      <c r="A5" s="11" t="str">
        <f>封面!D7&amp;封面!E7</f>
        <v>资产清查单位：和县飞雁城乡客运有限公司</v>
      </c>
      <c r="H5" s="12" t="s">
        <v>203</v>
      </c>
    </row>
    <row r="6" spans="1:8" s="2" customFormat="1" ht="15.75" customHeight="1">
      <c r="A6" s="13" t="s">
        <v>205</v>
      </c>
      <c r="B6" s="13" t="s">
        <v>410</v>
      </c>
      <c r="C6" s="13" t="s">
        <v>421</v>
      </c>
      <c r="D6" s="13" t="s">
        <v>420</v>
      </c>
      <c r="E6" s="14" t="s">
        <v>274</v>
      </c>
      <c r="F6" s="15" t="s">
        <v>275</v>
      </c>
      <c r="G6" s="13" t="s">
        <v>276</v>
      </c>
      <c r="H6" s="13" t="s">
        <v>208</v>
      </c>
    </row>
    <row r="7" spans="1:8" ht="15.75" customHeight="1">
      <c r="A7" s="16"/>
      <c r="B7" s="17"/>
      <c r="C7" s="18"/>
      <c r="D7" s="16"/>
      <c r="E7" s="19"/>
      <c r="F7" s="20"/>
      <c r="G7" s="20"/>
      <c r="H7" s="21"/>
    </row>
    <row r="8" spans="1:8" ht="15.75" customHeight="1">
      <c r="A8" s="16"/>
      <c r="B8" s="17"/>
      <c r="C8" s="18"/>
      <c r="D8" s="16"/>
      <c r="E8" s="19"/>
      <c r="F8" s="20"/>
      <c r="G8" s="20"/>
      <c r="H8" s="21"/>
    </row>
    <row r="9" spans="1:8" ht="15.75" customHeight="1">
      <c r="A9" s="16"/>
      <c r="B9" s="17"/>
      <c r="C9" s="18"/>
      <c r="D9" s="16"/>
      <c r="E9" s="19"/>
      <c r="F9" s="20"/>
      <c r="G9" s="20"/>
      <c r="H9" s="21"/>
    </row>
    <row r="10" spans="1:8" ht="15.75" customHeight="1">
      <c r="A10" s="16"/>
      <c r="B10" s="17"/>
      <c r="C10" s="18"/>
      <c r="D10" s="16"/>
      <c r="E10" s="19"/>
      <c r="F10" s="22"/>
      <c r="G10" s="20"/>
      <c r="H10" s="21"/>
    </row>
    <row r="11" spans="1:8" ht="15.75" customHeight="1">
      <c r="A11" s="16"/>
      <c r="B11" s="17"/>
      <c r="C11" s="18"/>
      <c r="D11" s="16"/>
      <c r="E11" s="19"/>
      <c r="F11" s="22"/>
      <c r="G11" s="20"/>
      <c r="H11" s="21"/>
    </row>
    <row r="12" spans="1:8" ht="15.75" customHeight="1">
      <c r="A12" s="16"/>
      <c r="B12" s="17"/>
      <c r="C12" s="18"/>
      <c r="D12" s="16"/>
      <c r="E12" s="19"/>
      <c r="F12" s="22"/>
      <c r="G12" s="20"/>
      <c r="H12" s="21"/>
    </row>
    <row r="13" spans="1:8" ht="15.75" customHeight="1">
      <c r="A13" s="16"/>
      <c r="B13" s="17"/>
      <c r="C13" s="18"/>
      <c r="D13" s="16"/>
      <c r="E13" s="19"/>
      <c r="F13" s="22"/>
      <c r="G13" s="20"/>
      <c r="H13" s="21"/>
    </row>
    <row r="14" spans="1:8" ht="15.75" customHeight="1">
      <c r="A14" s="16"/>
      <c r="B14" s="17"/>
      <c r="C14" s="18"/>
      <c r="D14" s="16"/>
      <c r="E14" s="19"/>
      <c r="F14" s="22"/>
      <c r="G14" s="20"/>
      <c r="H14" s="21"/>
    </row>
    <row r="15" spans="1:8" ht="15.75" customHeight="1">
      <c r="A15" s="16"/>
      <c r="B15" s="17"/>
      <c r="C15" s="18"/>
      <c r="D15" s="16"/>
      <c r="E15" s="19"/>
      <c r="F15" s="22"/>
      <c r="G15" s="20"/>
      <c r="H15" s="21"/>
    </row>
    <row r="16" spans="1:8" ht="15.75" customHeight="1">
      <c r="A16" s="16"/>
      <c r="B16" s="17"/>
      <c r="C16" s="18"/>
      <c r="D16" s="16"/>
      <c r="E16" s="19"/>
      <c r="F16" s="22"/>
      <c r="G16" s="20"/>
      <c r="H16" s="21"/>
    </row>
    <row r="17" spans="1:8" ht="15.75" customHeight="1">
      <c r="A17" s="16"/>
      <c r="B17" s="17"/>
      <c r="C17" s="18"/>
      <c r="D17" s="16"/>
      <c r="E17" s="19"/>
      <c r="F17" s="22"/>
      <c r="G17" s="20"/>
      <c r="H17" s="21"/>
    </row>
    <row r="18" spans="1:8" ht="15.75" customHeight="1">
      <c r="A18" s="16"/>
      <c r="B18" s="17"/>
      <c r="C18" s="18"/>
      <c r="D18" s="16"/>
      <c r="E18" s="19"/>
      <c r="F18" s="22"/>
      <c r="G18" s="20"/>
      <c r="H18" s="21"/>
    </row>
    <row r="19" spans="1:8" ht="15.75" customHeight="1">
      <c r="A19" s="16"/>
      <c r="B19" s="17"/>
      <c r="C19" s="18"/>
      <c r="D19" s="16"/>
      <c r="E19" s="19"/>
      <c r="F19" s="22"/>
      <c r="G19" s="20"/>
      <c r="H19" s="21"/>
    </row>
    <row r="20" spans="1:8" ht="15.75" customHeight="1">
      <c r="A20" s="16"/>
      <c r="B20" s="17"/>
      <c r="C20" s="18"/>
      <c r="D20" s="16"/>
      <c r="E20" s="19"/>
      <c r="F20" s="22"/>
      <c r="G20" s="20"/>
      <c r="H20" s="21"/>
    </row>
    <row r="21" spans="1:8" ht="15.75" customHeight="1">
      <c r="A21" s="16"/>
      <c r="B21" s="17"/>
      <c r="C21" s="18"/>
      <c r="D21" s="16"/>
      <c r="E21" s="19"/>
      <c r="F21" s="22"/>
      <c r="G21" s="20"/>
      <c r="H21" s="21"/>
    </row>
    <row r="22" spans="1:8" ht="15.75" customHeight="1">
      <c r="A22" s="16"/>
      <c r="B22" s="17"/>
      <c r="C22" s="18"/>
      <c r="D22" s="16"/>
      <c r="E22" s="19"/>
      <c r="F22" s="22"/>
      <c r="G22" s="20"/>
      <c r="H22" s="21"/>
    </row>
    <row r="23" spans="1:8" ht="15.75" customHeight="1">
      <c r="A23" s="16"/>
      <c r="B23" s="17"/>
      <c r="C23" s="18"/>
      <c r="D23" s="16"/>
      <c r="E23" s="19"/>
      <c r="F23" s="22"/>
      <c r="G23" s="20"/>
      <c r="H23" s="21"/>
    </row>
    <row r="24" spans="1:8" ht="15.75" customHeight="1">
      <c r="A24" s="16"/>
      <c r="B24" s="17"/>
      <c r="C24" s="18"/>
      <c r="D24" s="16"/>
      <c r="E24" s="19"/>
      <c r="F24" s="22"/>
      <c r="G24" s="20"/>
      <c r="H24" s="21"/>
    </row>
    <row r="25" spans="1:8" ht="15.75" customHeight="1">
      <c r="A25" s="16"/>
      <c r="B25" s="17"/>
      <c r="C25" s="18"/>
      <c r="D25" s="16"/>
      <c r="E25" s="19"/>
      <c r="F25" s="22"/>
      <c r="G25" s="20"/>
      <c r="H25" s="21"/>
    </row>
    <row r="26" spans="1:8" ht="15.75" customHeight="1">
      <c r="A26" s="16"/>
      <c r="B26" s="17"/>
      <c r="C26" s="18"/>
      <c r="D26" s="16"/>
      <c r="E26" s="19"/>
      <c r="F26" s="22"/>
      <c r="G26" s="20"/>
      <c r="H26" s="21"/>
    </row>
    <row r="27" spans="1:8" ht="15.75" customHeight="1">
      <c r="A27" s="16"/>
      <c r="B27" s="17"/>
      <c r="C27" s="18"/>
      <c r="D27" s="16"/>
      <c r="E27" s="19"/>
      <c r="F27" s="22"/>
      <c r="G27" s="20"/>
      <c r="H27" s="21"/>
    </row>
    <row r="28" spans="1:8" ht="15.75" customHeight="1">
      <c r="A28" s="1112" t="s">
        <v>745</v>
      </c>
      <c r="B28" s="1113"/>
      <c r="C28" s="18"/>
      <c r="D28" s="16"/>
      <c r="E28" s="19">
        <f>SUM(E7:E27)</f>
        <v>0</v>
      </c>
      <c r="F28" s="22">
        <f>SUM(F7:F27)</f>
        <v>0</v>
      </c>
      <c r="G28" s="20">
        <f>SUM(G7:G27)</f>
        <v>0</v>
      </c>
      <c r="H28" s="21"/>
    </row>
    <row r="29" spans="1:8" ht="15.75" customHeight="1">
      <c r="A29" s="24" t="str">
        <f>封面!D11&amp;封面!F11</f>
        <v>资产清查单位填报人：赵翠</v>
      </c>
      <c r="F29" s="11"/>
    </row>
    <row r="30" spans="1:8"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H2"/>
    <mergeCell ref="A3:H3"/>
    <mergeCell ref="A28:B28"/>
  </mergeCells>
  <phoneticPr fontId="14" type="noConversion"/>
  <hyperlinks>
    <hyperlink ref="A1" location="索引目录!I7" display="返回索引页"/>
    <hyperlink ref="B1" location="'5流动负债汇总'!B7"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28"/>
  <sheetViews>
    <sheetView workbookViewId="0">
      <selection activeCell="G27" sqref="G27"/>
    </sheetView>
  </sheetViews>
  <sheetFormatPr defaultColWidth="9" defaultRowHeight="15.75" customHeight="1" outlineLevelCol="1"/>
  <cols>
    <col min="1" max="1" width="6.33203125" style="3" customWidth="1"/>
    <col min="2" max="2" width="28.33203125" style="3" customWidth="1"/>
    <col min="3" max="3" width="13.33203125" style="3" customWidth="1"/>
    <col min="4" max="4" width="13.08203125" style="3" customWidth="1"/>
    <col min="5" max="5" width="9.75" style="3" customWidth="1"/>
    <col min="6" max="6" width="16" style="3" hidden="1" customWidth="1" outlineLevel="1"/>
    <col min="7" max="7" width="16.33203125" style="3" customWidth="1" collapsed="1"/>
    <col min="8" max="8" width="16.58203125" style="3" customWidth="1"/>
    <col min="9" max="9" width="16.33203125" style="3" customWidth="1"/>
    <col min="10" max="16384" width="9" style="3"/>
  </cols>
  <sheetData>
    <row r="1" spans="1:9" ht="15">
      <c r="A1" s="4" t="s">
        <v>0</v>
      </c>
      <c r="B1" s="5" t="s">
        <v>303</v>
      </c>
      <c r="C1" s="6"/>
      <c r="D1" s="6"/>
      <c r="E1" s="6"/>
      <c r="F1" s="6"/>
      <c r="G1" s="6"/>
      <c r="H1" s="6"/>
      <c r="I1" s="6"/>
    </row>
    <row r="2" spans="1:9" s="1" customFormat="1" ht="30" customHeight="1">
      <c r="A2" s="1106" t="s">
        <v>975</v>
      </c>
      <c r="B2" s="1107"/>
      <c r="C2" s="1107"/>
      <c r="D2" s="1107"/>
      <c r="E2" s="1107"/>
      <c r="F2" s="1107"/>
      <c r="G2" s="1107"/>
      <c r="H2" s="1107"/>
      <c r="I2" s="1107"/>
    </row>
    <row r="3" spans="1:9" ht="14.15" customHeight="1">
      <c r="A3" s="1108" t="str">
        <f>CONCATENATE(封面!D9,封面!F9,封面!G9,封面!H9,封面!I9,封面!J9,封面!K9)</f>
        <v>清查基准日：2025年8月31日</v>
      </c>
      <c r="B3" s="1108"/>
      <c r="C3" s="1108"/>
      <c r="D3" s="1108"/>
      <c r="E3" s="1108"/>
      <c r="F3" s="1108"/>
      <c r="G3" s="1108"/>
      <c r="H3" s="1111"/>
      <c r="I3" s="1111"/>
    </row>
    <row r="4" spans="1:9" ht="14.15" customHeight="1">
      <c r="A4" s="8"/>
      <c r="B4" s="8"/>
      <c r="C4" s="8"/>
      <c r="D4" s="8"/>
      <c r="E4" s="8"/>
      <c r="F4" s="8"/>
      <c r="G4" s="8"/>
      <c r="H4" s="9"/>
      <c r="I4" s="10" t="s">
        <v>746</v>
      </c>
    </row>
    <row r="5" spans="1:9" ht="15.75" customHeight="1">
      <c r="A5" s="11" t="str">
        <f>封面!D7&amp;封面!E7</f>
        <v>资产清查单位：和县飞雁城乡客运有限公司</v>
      </c>
      <c r="I5" s="12" t="s">
        <v>203</v>
      </c>
    </row>
    <row r="6" spans="1:9" s="2" customFormat="1" ht="15.75" customHeight="1">
      <c r="A6" s="13" t="s">
        <v>205</v>
      </c>
      <c r="B6" s="13" t="s">
        <v>410</v>
      </c>
      <c r="C6" s="13" t="s">
        <v>421</v>
      </c>
      <c r="D6" s="13" t="s">
        <v>542</v>
      </c>
      <c r="E6" s="13" t="s">
        <v>402</v>
      </c>
      <c r="F6" s="14" t="s">
        <v>274</v>
      </c>
      <c r="G6" s="15" t="s">
        <v>275</v>
      </c>
      <c r="H6" s="13" t="s">
        <v>276</v>
      </c>
      <c r="I6" s="13" t="s">
        <v>208</v>
      </c>
    </row>
    <row r="7" spans="1:9" ht="15.75" customHeight="1">
      <c r="A7" s="16">
        <v>1</v>
      </c>
      <c r="B7" s="83"/>
      <c r="C7" s="18"/>
      <c r="D7" s="16"/>
      <c r="E7" s="16"/>
      <c r="F7" s="19"/>
      <c r="G7" s="22"/>
      <c r="H7" s="22"/>
      <c r="I7" s="21"/>
    </row>
    <row r="8" spans="1:9" ht="15.75" customHeight="1">
      <c r="A8" s="16">
        <v>2</v>
      </c>
      <c r="B8" s="17"/>
      <c r="C8" s="18"/>
      <c r="D8" s="18"/>
      <c r="E8" s="16"/>
      <c r="F8" s="19"/>
      <c r="G8" s="22"/>
      <c r="H8" s="22"/>
      <c r="I8" s="21"/>
    </row>
    <row r="9" spans="1:9" ht="15.75" customHeight="1">
      <c r="A9" s="16"/>
      <c r="B9" s="17"/>
      <c r="C9" s="18"/>
      <c r="D9" s="18"/>
      <c r="E9" s="16"/>
      <c r="F9" s="19"/>
      <c r="G9" s="22"/>
      <c r="H9" s="20"/>
      <c r="I9" s="21"/>
    </row>
    <row r="10" spans="1:9" ht="15.75" customHeight="1">
      <c r="A10" s="16"/>
      <c r="B10" s="17"/>
      <c r="C10" s="18"/>
      <c r="D10" s="18"/>
      <c r="E10" s="16"/>
      <c r="F10" s="19"/>
      <c r="G10" s="22"/>
      <c r="H10" s="20"/>
      <c r="I10" s="21"/>
    </row>
    <row r="11" spans="1:9" ht="15.75" customHeight="1">
      <c r="A11" s="16"/>
      <c r="B11" s="17"/>
      <c r="C11" s="18"/>
      <c r="D11" s="18"/>
      <c r="E11" s="16"/>
      <c r="F11" s="19"/>
      <c r="G11" s="22"/>
      <c r="H11" s="20"/>
      <c r="I11" s="21"/>
    </row>
    <row r="12" spans="1:9" ht="15.75" customHeight="1">
      <c r="A12" s="16"/>
      <c r="B12" s="17"/>
      <c r="C12" s="18"/>
      <c r="D12" s="18"/>
      <c r="E12" s="16"/>
      <c r="F12" s="19"/>
      <c r="G12" s="22"/>
      <c r="H12" s="20"/>
      <c r="I12" s="21"/>
    </row>
    <row r="13" spans="1:9" ht="15.75" customHeight="1">
      <c r="A13" s="16"/>
      <c r="B13" s="17"/>
      <c r="C13" s="18"/>
      <c r="D13" s="18"/>
      <c r="E13" s="16"/>
      <c r="F13" s="19"/>
      <c r="G13" s="22"/>
      <c r="H13" s="20"/>
      <c r="I13" s="21"/>
    </row>
    <row r="14" spans="1:9" ht="15.75" customHeight="1">
      <c r="A14" s="16"/>
      <c r="B14" s="17"/>
      <c r="C14" s="18"/>
      <c r="D14" s="18"/>
      <c r="E14" s="16"/>
      <c r="F14" s="19"/>
      <c r="G14" s="22"/>
      <c r="H14" s="20"/>
      <c r="I14" s="21"/>
    </row>
    <row r="15" spans="1:9" ht="15.75" customHeight="1">
      <c r="A15" s="16"/>
      <c r="B15" s="17"/>
      <c r="C15" s="18"/>
      <c r="D15" s="18"/>
      <c r="E15" s="16"/>
      <c r="F15" s="19"/>
      <c r="G15" s="22"/>
      <c r="H15" s="20"/>
      <c r="I15" s="21"/>
    </row>
    <row r="16" spans="1:9" ht="15.75" customHeight="1">
      <c r="A16" s="16"/>
      <c r="B16" s="17"/>
      <c r="C16" s="18"/>
      <c r="D16" s="18"/>
      <c r="E16" s="16"/>
      <c r="F16" s="19"/>
      <c r="G16" s="22"/>
      <c r="H16" s="20"/>
      <c r="I16" s="21"/>
    </row>
    <row r="17" spans="1:9" ht="15.75" customHeight="1">
      <c r="A17" s="16"/>
      <c r="B17" s="17"/>
      <c r="C17" s="18"/>
      <c r="D17" s="18"/>
      <c r="E17" s="16"/>
      <c r="F17" s="19"/>
      <c r="G17" s="22"/>
      <c r="H17" s="20"/>
      <c r="I17" s="21"/>
    </row>
    <row r="18" spans="1:9" ht="15.75" customHeight="1">
      <c r="A18" s="16"/>
      <c r="B18" s="17"/>
      <c r="C18" s="18"/>
      <c r="D18" s="18"/>
      <c r="E18" s="16"/>
      <c r="F18" s="19"/>
      <c r="G18" s="22"/>
      <c r="H18" s="20"/>
      <c r="I18" s="21"/>
    </row>
    <row r="19" spans="1:9" ht="15.75" customHeight="1">
      <c r="A19" s="16"/>
      <c r="B19" s="17"/>
      <c r="C19" s="18"/>
      <c r="D19" s="18"/>
      <c r="E19" s="16"/>
      <c r="F19" s="19"/>
      <c r="G19" s="22"/>
      <c r="H19" s="20"/>
      <c r="I19" s="21"/>
    </row>
    <row r="20" spans="1:9" ht="15.75" customHeight="1">
      <c r="A20" s="16"/>
      <c r="B20" s="17"/>
      <c r="C20" s="18"/>
      <c r="D20" s="18"/>
      <c r="E20" s="16"/>
      <c r="F20" s="19"/>
      <c r="G20" s="22"/>
      <c r="H20" s="20"/>
      <c r="I20" s="21"/>
    </row>
    <row r="21" spans="1:9" ht="15.75" customHeight="1">
      <c r="A21" s="16"/>
      <c r="B21" s="17"/>
      <c r="C21" s="18"/>
      <c r="D21" s="18"/>
      <c r="E21" s="16"/>
      <c r="F21" s="19"/>
      <c r="G21" s="22"/>
      <c r="H21" s="20"/>
      <c r="I21" s="21"/>
    </row>
    <row r="22" spans="1:9" ht="15.75" customHeight="1">
      <c r="A22" s="16"/>
      <c r="B22" s="17"/>
      <c r="C22" s="18"/>
      <c r="D22" s="18"/>
      <c r="E22" s="16"/>
      <c r="F22" s="19"/>
      <c r="G22" s="22"/>
      <c r="H22" s="20"/>
      <c r="I22" s="21"/>
    </row>
    <row r="23" spans="1:9" ht="15.75" customHeight="1">
      <c r="A23" s="16"/>
      <c r="B23" s="17"/>
      <c r="C23" s="18"/>
      <c r="D23" s="18"/>
      <c r="E23" s="16"/>
      <c r="F23" s="19"/>
      <c r="G23" s="22"/>
      <c r="H23" s="20"/>
      <c r="I23" s="21"/>
    </row>
    <row r="24" spans="1:9" ht="15.75" customHeight="1">
      <c r="A24" s="16"/>
      <c r="B24" s="17"/>
      <c r="C24" s="18"/>
      <c r="D24" s="18"/>
      <c r="E24" s="16"/>
      <c r="F24" s="19"/>
      <c r="G24" s="22"/>
      <c r="H24" s="20"/>
      <c r="I24" s="21"/>
    </row>
    <row r="25" spans="1:9" ht="15.75" customHeight="1">
      <c r="A25" s="16"/>
      <c r="B25" s="17"/>
      <c r="C25" s="18"/>
      <c r="D25" s="18"/>
      <c r="E25" s="16"/>
      <c r="F25" s="19"/>
      <c r="G25" s="22"/>
      <c r="H25" s="20"/>
      <c r="I25" s="21"/>
    </row>
    <row r="26" spans="1:9" ht="15.75" customHeight="1">
      <c r="A26" s="1112" t="s">
        <v>747</v>
      </c>
      <c r="B26" s="1113"/>
      <c r="C26" s="18"/>
      <c r="D26" s="18"/>
      <c r="E26" s="16"/>
      <c r="F26" s="19">
        <f>SUM(F7:F25)</f>
        <v>0</v>
      </c>
      <c r="G26" s="22">
        <f>SUM(G7:G25)</f>
        <v>0</v>
      </c>
      <c r="H26" s="20">
        <f>SUM(H7:H25)</f>
        <v>0</v>
      </c>
      <c r="I26" s="21"/>
    </row>
    <row r="27" spans="1:9" ht="15.75" customHeight="1">
      <c r="A27" s="24" t="str">
        <f>封面!D11&amp;封面!F11</f>
        <v>资产清查单位填报人：赵翠</v>
      </c>
      <c r="G27" s="11"/>
    </row>
    <row r="28" spans="1:9" ht="15.75" customHeight="1">
      <c r="A28"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I2"/>
    <mergeCell ref="A3:I3"/>
    <mergeCell ref="A26:B26"/>
  </mergeCells>
  <phoneticPr fontId="14" type="noConversion"/>
  <hyperlinks>
    <hyperlink ref="A1" location="索引目录!I8" display="返回索引页"/>
    <hyperlink ref="B1" location="'5流动负债汇总'!B8"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pageSetUpPr fitToPage="1"/>
  </sheetPr>
  <dimension ref="A1:J39"/>
  <sheetViews>
    <sheetView workbookViewId="0"/>
  </sheetViews>
  <sheetFormatPr defaultColWidth="9" defaultRowHeight="15.75" customHeight="1" outlineLevelCol="1"/>
  <cols>
    <col min="1" max="1" width="6.75" style="3" customWidth="1"/>
    <col min="2" max="2" width="33.4140625" style="87" customWidth="1"/>
    <col min="3" max="3" width="10.58203125" style="87" customWidth="1"/>
    <col min="4" max="4" width="8.5" style="87" bestFit="1" customWidth="1"/>
    <col min="5" max="5" width="15.83203125" style="3" customWidth="1" outlineLevel="1"/>
    <col min="6" max="6" width="15.25" style="3" customWidth="1"/>
    <col min="7" max="7" width="15.08203125" style="694" customWidth="1"/>
    <col min="8" max="8" width="16.58203125" style="3" customWidth="1"/>
    <col min="9" max="9" width="14.5" style="3" bestFit="1" customWidth="1"/>
    <col min="10" max="16384" width="9" style="3"/>
  </cols>
  <sheetData>
    <row r="1" spans="1:10" ht="15">
      <c r="A1" s="88" t="s">
        <v>0</v>
      </c>
      <c r="B1" s="89" t="s">
        <v>303</v>
      </c>
      <c r="C1" s="90"/>
      <c r="D1" s="90"/>
      <c r="E1" s="6"/>
      <c r="F1" s="6"/>
      <c r="G1" s="726"/>
      <c r="H1" s="6"/>
    </row>
    <row r="2" spans="1:10" s="1" customFormat="1" ht="26" customHeight="1">
      <c r="A2" s="1106" t="s">
        <v>1214</v>
      </c>
      <c r="B2" s="1107"/>
      <c r="C2" s="1107"/>
      <c r="D2" s="1107"/>
      <c r="E2" s="1107"/>
      <c r="F2" s="1107"/>
      <c r="G2" s="1107"/>
      <c r="H2" s="1107"/>
    </row>
    <row r="3" spans="1:10" ht="14.15" customHeight="1">
      <c r="A3" s="1108" t="str">
        <f>CONCATENATE(封面!D9,封面!F9,封面!G9,封面!H9,封面!I9,封面!J9,封面!K9)</f>
        <v>清查基准日：2025年8月31日</v>
      </c>
      <c r="B3" s="1108"/>
      <c r="C3" s="1108"/>
      <c r="D3" s="1108"/>
      <c r="E3" s="1108"/>
      <c r="F3" s="1108"/>
      <c r="G3" s="1108"/>
      <c r="H3" s="1111"/>
    </row>
    <row r="4" spans="1:10" ht="14.15" customHeight="1">
      <c r="A4" s="8"/>
      <c r="B4" s="91"/>
      <c r="C4" s="91"/>
      <c r="D4" s="91"/>
      <c r="E4" s="8"/>
      <c r="F4" s="8"/>
      <c r="G4" s="735"/>
      <c r="H4" s="10" t="s">
        <v>748</v>
      </c>
    </row>
    <row r="5" spans="1:10" ht="15.75" customHeight="1">
      <c r="A5" s="11" t="str">
        <f>封面!D7&amp;封面!E7</f>
        <v>资产清查单位：和县飞雁城乡客运有限公司</v>
      </c>
      <c r="H5" s="12" t="s">
        <v>203</v>
      </c>
    </row>
    <row r="6" spans="1:10" s="2" customFormat="1" ht="15" customHeight="1">
      <c r="A6" s="68" t="s">
        <v>205</v>
      </c>
      <c r="B6" s="92" t="s">
        <v>749</v>
      </c>
      <c r="C6" s="92" t="s">
        <v>421</v>
      </c>
      <c r="D6" s="92" t="s">
        <v>420</v>
      </c>
      <c r="E6" s="69" t="s">
        <v>274</v>
      </c>
      <c r="F6" s="757" t="s">
        <v>961</v>
      </c>
      <c r="G6" s="736" t="s">
        <v>837</v>
      </c>
      <c r="H6" s="71" t="s">
        <v>208</v>
      </c>
      <c r="I6" s="752"/>
      <c r="J6" s="752"/>
    </row>
    <row r="7" spans="1:10" ht="15" customHeight="1">
      <c r="A7" s="104">
        <v>1</v>
      </c>
      <c r="B7" s="959" t="s">
        <v>1215</v>
      </c>
      <c r="C7" s="766"/>
      <c r="D7" s="766"/>
      <c r="E7" s="766">
        <v>81466.259999999995</v>
      </c>
      <c r="F7" s="766">
        <v>80677.759999999995</v>
      </c>
      <c r="G7" s="766">
        <v>80677.759999999995</v>
      </c>
      <c r="H7" s="340" t="s">
        <v>1030</v>
      </c>
      <c r="I7" s="766">
        <f>E7-F7</f>
        <v>788.5</v>
      </c>
      <c r="J7" s="768"/>
    </row>
    <row r="8" spans="1:10" ht="15" customHeight="1">
      <c r="A8" s="104">
        <v>2</v>
      </c>
      <c r="B8" s="800" t="s">
        <v>1124</v>
      </c>
      <c r="C8" s="766"/>
      <c r="D8" s="766"/>
      <c r="E8" s="766">
        <v>1629809.26</v>
      </c>
      <c r="F8" s="766">
        <v>1629809.26</v>
      </c>
      <c r="G8" s="766">
        <v>1629809.26</v>
      </c>
      <c r="H8" s="340" t="s">
        <v>1030</v>
      </c>
      <c r="I8" s="763"/>
      <c r="J8" s="768"/>
    </row>
    <row r="9" spans="1:10" ht="15" customHeight="1">
      <c r="A9" s="104"/>
      <c r="B9" s="800"/>
      <c r="C9" s="766"/>
      <c r="D9" s="766"/>
      <c r="E9" s="766"/>
      <c r="F9" s="766"/>
      <c r="G9" s="766"/>
      <c r="H9" s="340"/>
      <c r="I9" s="764"/>
      <c r="J9" s="763"/>
    </row>
    <row r="10" spans="1:10" ht="15" customHeight="1">
      <c r="A10" s="104"/>
      <c r="B10" s="800"/>
      <c r="C10" s="766"/>
      <c r="D10" s="766"/>
      <c r="E10" s="766"/>
      <c r="F10" s="766"/>
      <c r="G10" s="766"/>
      <c r="H10" s="76"/>
      <c r="I10" s="764"/>
      <c r="J10" s="763"/>
    </row>
    <row r="11" spans="1:10" ht="15" customHeight="1">
      <c r="A11" s="104"/>
      <c r="B11" s="800"/>
      <c r="C11" s="766"/>
      <c r="D11" s="766"/>
      <c r="E11" s="766"/>
      <c r="F11" s="766"/>
      <c r="G11" s="766"/>
      <c r="H11" s="340"/>
      <c r="I11" s="764"/>
      <c r="J11" s="763"/>
    </row>
    <row r="12" spans="1:10" ht="15" customHeight="1">
      <c r="A12" s="104"/>
      <c r="B12" s="800"/>
      <c r="C12" s="766"/>
      <c r="D12" s="766"/>
      <c r="E12" s="766"/>
      <c r="F12" s="766"/>
      <c r="G12" s="766"/>
      <c r="H12" s="801"/>
      <c r="I12" s="763"/>
      <c r="J12" s="764"/>
    </row>
    <row r="13" spans="1:10" ht="15" customHeight="1">
      <c r="A13" s="104"/>
      <c r="B13" s="800"/>
      <c r="C13" s="766"/>
      <c r="D13" s="766"/>
      <c r="E13" s="766"/>
      <c r="F13" s="766"/>
      <c r="G13" s="766"/>
      <c r="H13" s="801"/>
      <c r="I13" s="763"/>
      <c r="J13" s="764"/>
    </row>
    <row r="14" spans="1:10" ht="15" customHeight="1">
      <c r="A14" s="104"/>
      <c r="B14" s="800"/>
      <c r="C14" s="766"/>
      <c r="D14" s="766"/>
      <c r="E14" s="766"/>
      <c r="F14" s="766"/>
      <c r="G14" s="766"/>
      <c r="H14" s="801"/>
      <c r="I14" s="763"/>
      <c r="J14" s="764"/>
    </row>
    <row r="15" spans="1:10" ht="15" customHeight="1">
      <c r="A15" s="104"/>
      <c r="B15" s="800"/>
      <c r="C15" s="766"/>
      <c r="D15" s="766"/>
      <c r="E15" s="766"/>
      <c r="F15" s="766"/>
      <c r="G15" s="766"/>
      <c r="H15" s="801"/>
      <c r="I15" s="763"/>
      <c r="J15" s="764"/>
    </row>
    <row r="16" spans="1:10" ht="15" customHeight="1">
      <c r="A16" s="104"/>
      <c r="B16" s="800"/>
      <c r="C16" s="766"/>
      <c r="D16" s="766"/>
      <c r="E16" s="766"/>
      <c r="F16" s="766"/>
      <c r="G16" s="766"/>
      <c r="H16" s="801"/>
      <c r="I16" s="763"/>
      <c r="J16" s="764"/>
    </row>
    <row r="17" spans="1:10" ht="15" customHeight="1">
      <c r="A17" s="104"/>
      <c r="B17" s="800"/>
      <c r="C17" s="766"/>
      <c r="D17" s="766"/>
      <c r="E17" s="766"/>
      <c r="F17" s="766"/>
      <c r="G17" s="766"/>
      <c r="H17" s="801"/>
      <c r="I17" s="763"/>
      <c r="J17" s="764"/>
    </row>
    <row r="18" spans="1:10" ht="15" customHeight="1">
      <c r="A18" s="104"/>
      <c r="B18" s="800"/>
      <c r="C18" s="766"/>
      <c r="D18" s="766"/>
      <c r="E18" s="766"/>
      <c r="F18" s="766"/>
      <c r="G18" s="766"/>
      <c r="H18" s="801"/>
      <c r="I18" s="763"/>
      <c r="J18" s="764"/>
    </row>
    <row r="19" spans="1:10" ht="15" customHeight="1">
      <c r="A19" s="104"/>
      <c r="B19" s="800"/>
      <c r="C19" s="766"/>
      <c r="D19" s="766"/>
      <c r="E19" s="766"/>
      <c r="F19" s="766"/>
      <c r="G19" s="766"/>
      <c r="H19" s="801"/>
      <c r="I19" s="763"/>
      <c r="J19" s="764"/>
    </row>
    <row r="20" spans="1:10" s="694" customFormat="1" ht="15" customHeight="1">
      <c r="A20" s="875"/>
      <c r="B20" s="800"/>
      <c r="C20" s="766"/>
      <c r="D20" s="766"/>
      <c r="E20" s="766"/>
      <c r="F20" s="766"/>
      <c r="G20" s="766"/>
      <c r="H20" s="801"/>
      <c r="I20" s="763"/>
      <c r="J20" s="764"/>
    </row>
    <row r="21" spans="1:10" s="694" customFormat="1" ht="15" customHeight="1">
      <c r="A21" s="104"/>
      <c r="B21" s="800"/>
      <c r="C21" s="766"/>
      <c r="D21" s="766"/>
      <c r="E21" s="766"/>
      <c r="F21" s="766"/>
      <c r="G21" s="766"/>
      <c r="H21" s="801"/>
      <c r="I21" s="763"/>
      <c r="J21" s="764"/>
    </row>
    <row r="22" spans="1:10" s="694" customFormat="1" ht="15" customHeight="1">
      <c r="A22" s="875"/>
      <c r="B22" s="800"/>
      <c r="C22" s="766"/>
      <c r="D22" s="766"/>
      <c r="E22" s="766"/>
      <c r="F22" s="766"/>
      <c r="G22" s="766"/>
      <c r="H22" s="801"/>
      <c r="I22" s="763"/>
      <c r="J22" s="764"/>
    </row>
    <row r="23" spans="1:10" s="694" customFormat="1" ht="15" customHeight="1">
      <c r="A23" s="104"/>
      <c r="B23" s="800"/>
      <c r="C23" s="766"/>
      <c r="D23" s="766"/>
      <c r="E23" s="766"/>
      <c r="F23" s="766"/>
      <c r="G23" s="766"/>
      <c r="H23" s="801"/>
      <c r="I23" s="763"/>
      <c r="J23" s="764"/>
    </row>
    <row r="24" spans="1:10" s="694" customFormat="1" ht="15" customHeight="1">
      <c r="A24" s="875"/>
      <c r="B24" s="800"/>
      <c r="C24" s="766"/>
      <c r="D24" s="766"/>
      <c r="E24" s="766"/>
      <c r="F24" s="766"/>
      <c r="G24" s="766"/>
      <c r="H24" s="801"/>
      <c r="I24" s="764"/>
      <c r="J24" s="763"/>
    </row>
    <row r="25" spans="1:10" s="694" customFormat="1" ht="15" customHeight="1">
      <c r="A25" s="104"/>
      <c r="B25" s="800"/>
      <c r="C25" s="766"/>
      <c r="D25" s="766"/>
      <c r="E25" s="766"/>
      <c r="F25" s="766"/>
      <c r="G25" s="766"/>
      <c r="H25" s="801"/>
      <c r="I25" s="763"/>
      <c r="J25" s="764"/>
    </row>
    <row r="26" spans="1:10" s="694" customFormat="1" ht="15" customHeight="1">
      <c r="A26" s="875"/>
      <c r="B26" s="800"/>
      <c r="C26" s="766"/>
      <c r="D26" s="766"/>
      <c r="E26" s="766"/>
      <c r="F26" s="766"/>
      <c r="G26" s="766"/>
      <c r="H26" s="801"/>
      <c r="I26" s="763"/>
      <c r="J26" s="764"/>
    </row>
    <row r="27" spans="1:10" s="694" customFormat="1" ht="15" customHeight="1">
      <c r="A27" s="104"/>
      <c r="B27" s="800"/>
      <c r="C27" s="766"/>
      <c r="D27" s="766"/>
      <c r="E27" s="766"/>
      <c r="F27" s="766"/>
      <c r="G27" s="766"/>
      <c r="H27" s="734"/>
      <c r="I27" s="763"/>
      <c r="J27" s="764"/>
    </row>
    <row r="28" spans="1:10" ht="15" customHeight="1">
      <c r="A28" s="875"/>
      <c r="B28" s="800"/>
      <c r="C28" s="766"/>
      <c r="D28" s="766"/>
      <c r="E28" s="766"/>
      <c r="F28" s="766"/>
      <c r="G28" s="766"/>
      <c r="H28" s="76"/>
      <c r="I28" s="763"/>
      <c r="J28" s="764"/>
    </row>
    <row r="29" spans="1:10" ht="15" customHeight="1">
      <c r="A29" s="1310" t="s">
        <v>750</v>
      </c>
      <c r="B29" s="1311"/>
      <c r="C29" s="93"/>
      <c r="D29" s="94"/>
      <c r="E29" s="737">
        <f>SUM(E7:E28)</f>
        <v>1711275.52</v>
      </c>
      <c r="F29" s="737">
        <f>SUM(F7:F28)</f>
        <v>1710487.02</v>
      </c>
      <c r="G29" s="737">
        <f>SUM(G7:G28)</f>
        <v>1710487.02</v>
      </c>
      <c r="H29" s="81"/>
      <c r="I29" s="769"/>
      <c r="J29" s="768"/>
    </row>
    <row r="30" spans="1:10" ht="15" customHeight="1">
      <c r="A30" s="24" t="str">
        <f>封面!D11&amp;封面!F11</f>
        <v>资产清查单位填报人：赵翠</v>
      </c>
      <c r="B30" s="3"/>
      <c r="I30" s="769"/>
      <c r="J30" s="768"/>
    </row>
    <row r="31" spans="1:10" ht="15" customHeight="1">
      <c r="A31" s="24" t="str">
        <f>CONCATENATE(封面!D13,封面!F13,封面!G13,封面!H13,封面!I13,封面!J13,封面!K13)</f>
        <v>填表日期：2025年9月23日</v>
      </c>
      <c r="B31" s="3"/>
      <c r="I31" s="769"/>
      <c r="J31" s="768"/>
    </row>
    <row r="32" spans="1:10" ht="15.75" customHeight="1">
      <c r="B32" s="3"/>
      <c r="I32" s="769"/>
      <c r="J32" s="768"/>
    </row>
    <row r="33" spans="2:10" ht="15.75" customHeight="1">
      <c r="I33" s="759"/>
      <c r="J33" s="758"/>
    </row>
    <row r="34" spans="2:10" ht="15.75" customHeight="1">
      <c r="B34" s="738"/>
      <c r="I34" s="759"/>
      <c r="J34" s="758"/>
    </row>
    <row r="35" spans="2:10" ht="15.75" customHeight="1">
      <c r="I35" s="759"/>
      <c r="J35" s="758"/>
    </row>
    <row r="36" spans="2:10" ht="15.75" customHeight="1">
      <c r="I36" s="759"/>
      <c r="J36" s="758"/>
    </row>
    <row r="37" spans="2:10" ht="15.75" customHeight="1">
      <c r="I37" s="759"/>
      <c r="J37" s="758"/>
    </row>
    <row r="38" spans="2:10" ht="15.75" customHeight="1">
      <c r="I38" s="759"/>
      <c r="J38" s="758"/>
    </row>
    <row r="39" spans="2:10" ht="15.75" customHeight="1">
      <c r="I39" s="759"/>
      <c r="J39" s="758"/>
    </row>
  </sheetData>
  <sheetProtection formatCells="0" formatColumns="0" formatRows="0" insertColumns="0" insertRows="0" deleteColumns="0" deleteRows="0" sort="0" autoFilter="0" pivotTables="0"/>
  <autoFilter ref="A6:J31"/>
  <mergeCells count="3">
    <mergeCell ref="A2:H2"/>
    <mergeCell ref="A3:H3"/>
    <mergeCell ref="A29:B29"/>
  </mergeCells>
  <phoneticPr fontId="14" type="noConversion"/>
  <hyperlinks>
    <hyperlink ref="A1" location="索引目录!I9" display="返回索引页"/>
    <hyperlink ref="B1" location="'5流动负债汇总'!B9" display="返回"/>
  </hyperlinks>
  <printOptions horizontalCentered="1"/>
  <pageMargins left="0.74803149606299213" right="0.74803149606299213" top="0.94488188976377963" bottom="0.23622047244094491" header="0.23622047244094491" footer="0.15748031496062992"/>
  <pageSetup paperSize="9"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H36"/>
  <sheetViews>
    <sheetView workbookViewId="0"/>
  </sheetViews>
  <sheetFormatPr defaultColWidth="9" defaultRowHeight="15.75" customHeight="1" outlineLevelCol="1"/>
  <cols>
    <col min="1" max="1" width="6.75" style="3" customWidth="1"/>
    <col min="2" max="2" width="27.83203125" style="3" customWidth="1"/>
    <col min="3" max="3" width="12.25" style="3" customWidth="1"/>
    <col min="4" max="4" width="7.83203125" style="3" bestFit="1" customWidth="1"/>
    <col min="5" max="5" width="13.75" style="3" customWidth="1" outlineLevel="1"/>
    <col min="6" max="6" width="15.08203125" style="3" customWidth="1"/>
    <col min="7" max="7" width="14.25" style="3" customWidth="1"/>
    <col min="8" max="8" width="16.5" style="3" customWidth="1"/>
    <col min="9" max="16384" width="9" style="3"/>
  </cols>
  <sheetData>
    <row r="1" spans="1:8" s="85" customFormat="1" ht="11.5" customHeight="1">
      <c r="A1" s="4" t="s">
        <v>1216</v>
      </c>
      <c r="B1" s="5" t="s">
        <v>303</v>
      </c>
      <c r="C1" s="86"/>
      <c r="D1" s="86"/>
      <c r="E1" s="86"/>
      <c r="F1" s="86"/>
      <c r="G1" s="86"/>
      <c r="H1" s="86"/>
    </row>
    <row r="2" spans="1:8" s="1" customFormat="1" ht="26" customHeight="1">
      <c r="A2" s="1106" t="s">
        <v>926</v>
      </c>
      <c r="B2" s="1107"/>
      <c r="C2" s="1107"/>
      <c r="D2" s="1107"/>
      <c r="E2" s="1107"/>
      <c r="F2" s="1107"/>
      <c r="G2" s="1107"/>
      <c r="H2" s="1107"/>
    </row>
    <row r="3" spans="1:8" ht="13" customHeight="1">
      <c r="A3" s="1108" t="str">
        <f>CONCATENATE(封面!D9,封面!F9,封面!G9,封面!H9,封面!I9,封面!J9,封面!K9)</f>
        <v>清查基准日：2025年8月31日</v>
      </c>
      <c r="B3" s="1108"/>
      <c r="C3" s="1108"/>
      <c r="D3" s="1108"/>
      <c r="E3" s="1108"/>
      <c r="F3" s="1108"/>
      <c r="G3" s="1108"/>
      <c r="H3" s="1111"/>
    </row>
    <row r="4" spans="1:8" ht="13" customHeight="1">
      <c r="A4" s="8"/>
      <c r="B4" s="8"/>
      <c r="C4" s="8"/>
      <c r="D4" s="8"/>
      <c r="E4" s="8"/>
      <c r="F4" s="8"/>
      <c r="G4" s="8"/>
      <c r="H4" s="10" t="s">
        <v>751</v>
      </c>
    </row>
    <row r="5" spans="1:8" ht="13" customHeight="1">
      <c r="A5" s="11" t="str">
        <f>封面!D7&amp;封面!E7</f>
        <v>资产清查单位：和县飞雁城乡客运有限公司</v>
      </c>
      <c r="H5" s="12" t="s">
        <v>203</v>
      </c>
    </row>
    <row r="6" spans="1:8" s="2" customFormat="1" ht="13" customHeight="1">
      <c r="A6" s="761" t="s">
        <v>205</v>
      </c>
      <c r="B6" s="650" t="s">
        <v>410</v>
      </c>
      <c r="C6" s="650" t="s">
        <v>421</v>
      </c>
      <c r="D6" s="650" t="s">
        <v>420</v>
      </c>
      <c r="E6" s="650" t="s">
        <v>274</v>
      </c>
      <c r="F6" s="762" t="s">
        <v>960</v>
      </c>
      <c r="G6" s="650" t="s">
        <v>925</v>
      </c>
      <c r="H6" s="778" t="s">
        <v>208</v>
      </c>
    </row>
    <row r="7" spans="1:8" ht="13" customHeight="1">
      <c r="A7" s="760">
        <v>1</v>
      </c>
      <c r="B7" s="780"/>
      <c r="C7" s="779"/>
      <c r="D7" s="760"/>
      <c r="E7" s="20"/>
      <c r="F7" s="20"/>
      <c r="G7" s="20"/>
      <c r="H7" s="767"/>
    </row>
    <row r="8" spans="1:8" ht="13" customHeight="1">
      <c r="A8" s="760">
        <v>2</v>
      </c>
      <c r="B8" s="780"/>
      <c r="C8" s="779"/>
      <c r="D8" s="760"/>
      <c r="E8" s="20"/>
      <c r="F8" s="20"/>
      <c r="G8" s="20"/>
      <c r="H8" s="767"/>
    </row>
    <row r="9" spans="1:8" ht="13" customHeight="1">
      <c r="A9" s="760">
        <v>3</v>
      </c>
      <c r="B9" s="780"/>
      <c r="C9" s="779"/>
      <c r="D9" s="760"/>
      <c r="E9" s="20"/>
      <c r="F9" s="20"/>
      <c r="G9" s="20"/>
      <c r="H9" s="767"/>
    </row>
    <row r="10" spans="1:8" ht="13" customHeight="1">
      <c r="A10" s="760">
        <v>4</v>
      </c>
      <c r="B10" s="780"/>
      <c r="C10" s="779"/>
      <c r="D10" s="760"/>
      <c r="E10" s="20"/>
      <c r="F10" s="20"/>
      <c r="G10" s="20"/>
      <c r="H10" s="767"/>
    </row>
    <row r="11" spans="1:8" ht="13" customHeight="1">
      <c r="A11" s="760">
        <v>5</v>
      </c>
      <c r="B11" s="780"/>
      <c r="C11" s="779"/>
      <c r="D11" s="760"/>
      <c r="E11" s="20"/>
      <c r="F11" s="20"/>
      <c r="G11" s="20"/>
      <c r="H11" s="767"/>
    </row>
    <row r="12" spans="1:8" ht="13" customHeight="1">
      <c r="A12" s="760">
        <v>6</v>
      </c>
      <c r="B12" s="780"/>
      <c r="C12" s="779"/>
      <c r="D12" s="760"/>
      <c r="E12" s="20"/>
      <c r="F12" s="20"/>
      <c r="G12" s="20"/>
      <c r="H12" s="767"/>
    </row>
    <row r="13" spans="1:8" ht="13" customHeight="1">
      <c r="A13" s="760">
        <v>7</v>
      </c>
      <c r="B13" s="780"/>
      <c r="C13" s="779"/>
      <c r="D13" s="760"/>
      <c r="E13" s="20"/>
      <c r="F13" s="20"/>
      <c r="G13" s="20"/>
      <c r="H13" s="767"/>
    </row>
    <row r="14" spans="1:8" ht="13" customHeight="1">
      <c r="A14" s="771">
        <v>8</v>
      </c>
      <c r="B14" s="780"/>
      <c r="C14" s="779"/>
      <c r="D14" s="17"/>
      <c r="E14" s="20"/>
      <c r="F14" s="20"/>
      <c r="G14" s="20"/>
      <c r="H14" s="767"/>
    </row>
    <row r="15" spans="1:8" ht="13" customHeight="1">
      <c r="A15" s="771">
        <v>9</v>
      </c>
      <c r="B15" s="780"/>
      <c r="C15" s="779"/>
      <c r="D15" s="17"/>
      <c r="E15" s="20"/>
      <c r="F15" s="20"/>
      <c r="G15" s="20"/>
      <c r="H15" s="767"/>
    </row>
    <row r="16" spans="1:8" ht="13" customHeight="1">
      <c r="A16" s="771">
        <v>10</v>
      </c>
      <c r="B16" s="780"/>
      <c r="C16" s="779"/>
      <c r="D16" s="17"/>
      <c r="E16" s="20"/>
      <c r="F16" s="20"/>
      <c r="G16" s="20"/>
      <c r="H16" s="767"/>
    </row>
    <row r="17" spans="1:8" ht="13" customHeight="1">
      <c r="A17" s="771">
        <v>11</v>
      </c>
      <c r="B17" s="780"/>
      <c r="C17" s="779"/>
      <c r="D17" s="17"/>
      <c r="E17" s="20"/>
      <c r="F17" s="20"/>
      <c r="G17" s="20"/>
      <c r="H17" s="767"/>
    </row>
    <row r="18" spans="1:8" ht="13" customHeight="1">
      <c r="A18" s="771">
        <v>12</v>
      </c>
      <c r="B18" s="780"/>
      <c r="C18" s="779"/>
      <c r="D18" s="17"/>
      <c r="E18" s="20"/>
      <c r="F18" s="20"/>
      <c r="G18" s="20"/>
      <c r="H18" s="767"/>
    </row>
    <row r="19" spans="1:8" ht="13" customHeight="1">
      <c r="A19" s="771">
        <v>13</v>
      </c>
      <c r="B19" s="780"/>
      <c r="C19" s="779"/>
      <c r="D19" s="17"/>
      <c r="E19" s="20"/>
      <c r="F19" s="20"/>
      <c r="G19" s="20"/>
      <c r="H19" s="767"/>
    </row>
    <row r="20" spans="1:8" ht="13" customHeight="1">
      <c r="A20" s="771">
        <v>14</v>
      </c>
      <c r="B20" s="780"/>
      <c r="C20" s="779"/>
      <c r="D20" s="17"/>
      <c r="E20" s="20"/>
      <c r="F20" s="20"/>
      <c r="G20" s="20"/>
      <c r="H20" s="767"/>
    </row>
    <row r="21" spans="1:8" ht="13" customHeight="1">
      <c r="A21" s="771">
        <v>15</v>
      </c>
      <c r="B21" s="780"/>
      <c r="C21" s="779"/>
      <c r="D21" s="17"/>
      <c r="E21" s="20"/>
      <c r="F21" s="20"/>
      <c r="G21" s="20"/>
      <c r="H21" s="767"/>
    </row>
    <row r="22" spans="1:8" ht="13" customHeight="1">
      <c r="A22" s="771">
        <v>16</v>
      </c>
      <c r="B22" s="780"/>
      <c r="C22" s="779"/>
      <c r="D22" s="17"/>
      <c r="E22" s="20"/>
      <c r="F22" s="20"/>
      <c r="G22" s="20"/>
      <c r="H22" s="767"/>
    </row>
    <row r="23" spans="1:8" ht="13" customHeight="1">
      <c r="A23" s="771">
        <v>17</v>
      </c>
      <c r="B23" s="780"/>
      <c r="C23" s="779"/>
      <c r="D23" s="17"/>
      <c r="E23" s="20"/>
      <c r="F23" s="20"/>
      <c r="G23" s="20"/>
      <c r="H23" s="767"/>
    </row>
    <row r="24" spans="1:8" ht="13" customHeight="1">
      <c r="A24" s="771">
        <v>18</v>
      </c>
      <c r="B24" s="780"/>
      <c r="C24" s="779"/>
      <c r="D24" s="17"/>
      <c r="E24" s="20"/>
      <c r="F24" s="20"/>
      <c r="G24" s="20"/>
      <c r="H24" s="767"/>
    </row>
    <row r="25" spans="1:8" ht="13" customHeight="1">
      <c r="A25" s="771">
        <v>19</v>
      </c>
      <c r="B25" s="780"/>
      <c r="C25" s="779"/>
      <c r="D25" s="17"/>
      <c r="E25" s="20"/>
      <c r="F25" s="20"/>
      <c r="G25" s="20"/>
      <c r="H25" s="767"/>
    </row>
    <row r="26" spans="1:8" ht="13" customHeight="1">
      <c r="A26" s="771">
        <v>20</v>
      </c>
      <c r="B26" s="780"/>
      <c r="C26" s="779"/>
      <c r="D26" s="17"/>
      <c r="E26" s="20"/>
      <c r="F26" s="20"/>
      <c r="G26" s="20"/>
      <c r="H26" s="767"/>
    </row>
    <row r="27" spans="1:8" ht="13" customHeight="1">
      <c r="A27" s="771">
        <v>21</v>
      </c>
      <c r="B27" s="780"/>
      <c r="C27" s="779"/>
      <c r="D27" s="17"/>
      <c r="E27" s="20"/>
      <c r="F27" s="20"/>
      <c r="G27" s="20"/>
      <c r="H27" s="767"/>
    </row>
    <row r="28" spans="1:8" ht="13" customHeight="1">
      <c r="A28" s="771">
        <v>22</v>
      </c>
      <c r="B28" s="780"/>
      <c r="C28" s="779"/>
      <c r="D28" s="17"/>
      <c r="E28" s="20"/>
      <c r="F28" s="20"/>
      <c r="G28" s="20"/>
      <c r="H28" s="767"/>
    </row>
    <row r="29" spans="1:8" ht="13" customHeight="1">
      <c r="A29" s="771">
        <v>23</v>
      </c>
      <c r="B29" s="780"/>
      <c r="C29" s="779"/>
      <c r="D29" s="17"/>
      <c r="E29" s="20"/>
      <c r="F29" s="20"/>
      <c r="G29" s="20"/>
      <c r="H29" s="767"/>
    </row>
    <row r="30" spans="1:8" ht="13" customHeight="1">
      <c r="A30" s="771">
        <v>24</v>
      </c>
      <c r="B30" s="780"/>
      <c r="C30" s="18"/>
      <c r="D30" s="17"/>
      <c r="E30" s="20"/>
      <c r="F30" s="20"/>
      <c r="G30" s="20"/>
      <c r="H30" s="21"/>
    </row>
    <row r="31" spans="1:8" ht="13" customHeight="1">
      <c r="A31" s="771">
        <v>25</v>
      </c>
      <c r="B31" s="780"/>
      <c r="C31" s="18"/>
      <c r="D31" s="17"/>
      <c r="E31" s="20"/>
      <c r="F31" s="20"/>
      <c r="G31" s="20"/>
      <c r="H31" s="21"/>
    </row>
    <row r="32" spans="1:8" ht="13" customHeight="1">
      <c r="A32" s="771">
        <v>26</v>
      </c>
      <c r="B32" s="780"/>
      <c r="C32" s="18"/>
      <c r="D32" s="17"/>
      <c r="E32" s="20"/>
      <c r="F32" s="20"/>
      <c r="G32" s="20"/>
      <c r="H32" s="21"/>
    </row>
    <row r="33" spans="1:8" ht="13" customHeight="1">
      <c r="A33" s="771">
        <v>27</v>
      </c>
      <c r="B33" s="780"/>
      <c r="C33" s="18"/>
      <c r="D33" s="17"/>
      <c r="E33" s="20"/>
      <c r="F33" s="20"/>
      <c r="G33" s="20"/>
      <c r="H33" s="21"/>
    </row>
    <row r="34" spans="1:8" ht="13" customHeight="1">
      <c r="A34" s="1128" t="s">
        <v>745</v>
      </c>
      <c r="B34" s="1128"/>
      <c r="C34" s="18"/>
      <c r="D34" s="760"/>
      <c r="E34" s="20">
        <f>SUM(E7:E33)</f>
        <v>0</v>
      </c>
      <c r="F34" s="20">
        <f>SUM(F7:F33)</f>
        <v>0</v>
      </c>
      <c r="G34" s="20">
        <f>SUM(G7:G33)</f>
        <v>0</v>
      </c>
      <c r="H34" s="21"/>
    </row>
    <row r="35" spans="1:8" ht="13" customHeight="1">
      <c r="A35" s="24" t="str">
        <f>封面!D11&amp;封面!F11</f>
        <v>资产清查单位填报人：赵翠</v>
      </c>
      <c r="F35" s="11"/>
    </row>
    <row r="36" spans="1:8" ht="13" customHeight="1">
      <c r="A36"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H2"/>
    <mergeCell ref="A3:H3"/>
    <mergeCell ref="A34:B34"/>
  </mergeCells>
  <phoneticPr fontId="14" type="noConversion"/>
  <hyperlinks>
    <hyperlink ref="A1" location="索引目录!I10" display="返回索引页"/>
    <hyperlink ref="B1" location="'5流动负债汇总'!B10" display="返回"/>
  </hyperlinks>
  <printOptions horizontalCentered="1"/>
  <pageMargins left="0.75" right="0.75" top="0.9" bottom="0.83" header="1.22" footer="0.51"/>
  <pageSetup paperSize="9"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30"/>
  <sheetViews>
    <sheetView workbookViewId="0">
      <selection activeCell="F12" sqref="F12"/>
    </sheetView>
  </sheetViews>
  <sheetFormatPr defaultColWidth="9" defaultRowHeight="15.75" customHeight="1" outlineLevelCol="1"/>
  <cols>
    <col min="1" max="1" width="6.33203125" style="3" customWidth="1"/>
    <col min="2" max="2" width="20.83203125" style="3" customWidth="1"/>
    <col min="3" max="3" width="17.4140625" style="3" customWidth="1"/>
    <col min="4" max="4" width="15.4140625" style="3" customWidth="1" outlineLevel="1"/>
    <col min="5" max="6" width="15.4140625" style="3" customWidth="1"/>
    <col min="7" max="7" width="24.25" style="3" customWidth="1"/>
    <col min="8" max="8" width="14.6640625" style="3" customWidth="1"/>
    <col min="9" max="9" width="17.08203125" style="3" bestFit="1" customWidth="1"/>
    <col min="10" max="10" width="11.25" style="3" bestFit="1" customWidth="1"/>
    <col min="11" max="16384" width="9" style="3"/>
  </cols>
  <sheetData>
    <row r="1" spans="1:10" ht="15">
      <c r="A1" s="4" t="s">
        <v>0</v>
      </c>
      <c r="B1" s="25" t="s">
        <v>303</v>
      </c>
      <c r="C1" s="6"/>
      <c r="D1" s="6"/>
      <c r="E1" s="6"/>
      <c r="F1" s="6"/>
      <c r="G1" s="6"/>
    </row>
    <row r="2" spans="1:10" s="1" customFormat="1" ht="30" customHeight="1">
      <c r="A2" s="1106" t="s">
        <v>1217</v>
      </c>
      <c r="B2" s="1107"/>
      <c r="C2" s="1107"/>
      <c r="D2" s="1107"/>
      <c r="E2" s="1107"/>
      <c r="F2" s="1107"/>
      <c r="G2" s="1107"/>
    </row>
    <row r="3" spans="1:10" ht="14.15" customHeight="1">
      <c r="A3" s="1108" t="str">
        <f>CONCATENATE(封面!D9,封面!F9,封面!G9,封面!H9,封面!I9,封面!J9,封面!K9)</f>
        <v>清查基准日：2025年8月31日</v>
      </c>
      <c r="B3" s="1108"/>
      <c r="C3" s="1108"/>
      <c r="D3" s="1108"/>
      <c r="E3" s="1108"/>
      <c r="F3" s="1108"/>
      <c r="G3" s="1108"/>
    </row>
    <row r="4" spans="1:10" ht="14.15" customHeight="1">
      <c r="A4" s="8"/>
      <c r="B4" s="8"/>
      <c r="C4" s="8"/>
      <c r="D4" s="8"/>
      <c r="E4" s="8"/>
      <c r="F4" s="8"/>
      <c r="G4" s="26" t="s">
        <v>752</v>
      </c>
    </row>
    <row r="5" spans="1:10" ht="15.75" customHeight="1">
      <c r="A5" s="11" t="str">
        <f>封面!D7&amp;封面!E7</f>
        <v>资产清查单位：和县飞雁城乡客运有限公司</v>
      </c>
      <c r="G5" s="12" t="s">
        <v>203</v>
      </c>
    </row>
    <row r="6" spans="1:10" s="2" customFormat="1" ht="15.75" customHeight="1">
      <c r="A6" s="68" t="s">
        <v>205</v>
      </c>
      <c r="B6" s="69" t="s">
        <v>508</v>
      </c>
      <c r="C6" s="69" t="s">
        <v>421</v>
      </c>
      <c r="D6" s="69" t="s">
        <v>274</v>
      </c>
      <c r="E6" s="70" t="s">
        <v>957</v>
      </c>
      <c r="F6" s="69" t="s">
        <v>837</v>
      </c>
      <c r="G6" s="71" t="s">
        <v>208</v>
      </c>
      <c r="I6" s="3"/>
    </row>
    <row r="7" spans="1:10" ht="15.75" customHeight="1">
      <c r="A7" s="104">
        <v>1</v>
      </c>
      <c r="B7" s="84" t="s">
        <v>1218</v>
      </c>
      <c r="C7" s="77"/>
      <c r="D7" s="75">
        <v>6770</v>
      </c>
      <c r="E7" s="690">
        <f>5279</f>
        <v>5279</v>
      </c>
      <c r="F7" s="690">
        <f>5279</f>
        <v>5279</v>
      </c>
      <c r="G7" s="340" t="s">
        <v>1219</v>
      </c>
      <c r="H7" s="3" t="s">
        <v>1139</v>
      </c>
      <c r="I7" s="690">
        <f>E7-D7</f>
        <v>-1491</v>
      </c>
      <c r="J7" s="2"/>
    </row>
    <row r="8" spans="1:10" ht="15.75" customHeight="1">
      <c r="A8" s="104">
        <v>2</v>
      </c>
      <c r="B8" s="84" t="s">
        <v>1029</v>
      </c>
      <c r="C8" s="77"/>
      <c r="D8" s="690">
        <v>2230.44</v>
      </c>
      <c r="E8" s="690">
        <v>0</v>
      </c>
      <c r="F8" s="690">
        <v>0</v>
      </c>
      <c r="G8" s="340" t="s">
        <v>1033</v>
      </c>
      <c r="I8" s="690"/>
      <c r="J8" s="2"/>
    </row>
    <row r="9" spans="1:10" ht="15.75" customHeight="1">
      <c r="A9" s="104">
        <v>3</v>
      </c>
      <c r="B9" s="84" t="s">
        <v>1028</v>
      </c>
      <c r="C9" s="77"/>
      <c r="D9" s="690">
        <v>239143</v>
      </c>
      <c r="E9" s="690">
        <f>57120+94220+78247+17400</f>
        <v>246987</v>
      </c>
      <c r="F9" s="690">
        <f>57120+94220+78247+17400</f>
        <v>246987</v>
      </c>
      <c r="G9" s="340" t="s">
        <v>1031</v>
      </c>
      <c r="H9" s="3" t="s">
        <v>1139</v>
      </c>
      <c r="I9" s="690">
        <f>E9-D9</f>
        <v>7844</v>
      </c>
      <c r="J9" s="2"/>
    </row>
    <row r="10" spans="1:10" ht="15.75" customHeight="1">
      <c r="A10" s="104">
        <v>4</v>
      </c>
      <c r="B10" s="84" t="s">
        <v>1029</v>
      </c>
      <c r="C10" s="77"/>
      <c r="D10" s="690">
        <v>7575.78</v>
      </c>
      <c r="E10" s="690">
        <v>0</v>
      </c>
      <c r="F10" s="690">
        <v>0</v>
      </c>
      <c r="G10" s="340" t="s">
        <v>1031</v>
      </c>
      <c r="I10" s="690"/>
      <c r="J10" s="2"/>
    </row>
    <row r="11" spans="1:10" ht="15.75" customHeight="1">
      <c r="A11" s="700"/>
      <c r="B11" s="84"/>
      <c r="C11" s="77"/>
      <c r="D11" s="75"/>
      <c r="E11" s="75"/>
      <c r="F11" s="75"/>
      <c r="G11" s="76"/>
      <c r="I11" s="690">
        <f>D8+D10</f>
        <v>9806.2199999999993</v>
      </c>
      <c r="J11" s="2"/>
    </row>
    <row r="12" spans="1:10" ht="15.75" customHeight="1">
      <c r="A12" s="700"/>
      <c r="B12" s="84"/>
      <c r="C12" s="77"/>
      <c r="D12" s="75"/>
      <c r="E12" s="75"/>
      <c r="F12" s="75"/>
      <c r="G12" s="76"/>
      <c r="I12" s="690">
        <f>E28-D28</f>
        <v>-3453.2200000000012</v>
      </c>
      <c r="J12" s="2"/>
    </row>
    <row r="13" spans="1:10" ht="15.75" customHeight="1">
      <c r="A13" s="964"/>
      <c r="B13" s="84"/>
      <c r="C13" s="77"/>
      <c r="D13" s="75"/>
      <c r="E13" s="75"/>
      <c r="F13" s="75"/>
      <c r="G13" s="76"/>
      <c r="I13" s="960"/>
      <c r="J13" s="2"/>
    </row>
    <row r="14" spans="1:10" ht="15.75" customHeight="1">
      <c r="A14" s="964"/>
      <c r="B14" s="84"/>
      <c r="C14" s="77"/>
      <c r="D14" s="75"/>
      <c r="E14" s="75"/>
      <c r="F14" s="75"/>
      <c r="G14" s="76"/>
      <c r="I14" s="960"/>
      <c r="J14" s="2"/>
    </row>
    <row r="15" spans="1:10" ht="15.75" customHeight="1">
      <c r="A15" s="964"/>
      <c r="B15" s="84"/>
      <c r="C15" s="77"/>
      <c r="D15" s="75"/>
      <c r="E15" s="75"/>
      <c r="F15" s="75"/>
      <c r="G15" s="76"/>
      <c r="I15" s="960"/>
      <c r="J15" s="2"/>
    </row>
    <row r="16" spans="1:10" ht="15.75" customHeight="1">
      <c r="A16" s="964"/>
      <c r="B16" s="84"/>
      <c r="C16" s="77"/>
      <c r="D16" s="75"/>
      <c r="E16" s="75"/>
      <c r="F16" s="75"/>
      <c r="G16" s="76"/>
      <c r="I16" s="960"/>
      <c r="J16" s="2"/>
    </row>
    <row r="17" spans="1:10" ht="15.75" customHeight="1">
      <c r="A17" s="964"/>
      <c r="B17" s="84"/>
      <c r="C17" s="77"/>
      <c r="D17" s="75"/>
      <c r="E17" s="75"/>
      <c r="F17" s="75"/>
      <c r="G17" s="76"/>
      <c r="I17" s="960"/>
      <c r="J17" s="2"/>
    </row>
    <row r="18" spans="1:10" ht="15.75" customHeight="1">
      <c r="A18" s="964"/>
      <c r="B18" s="84"/>
      <c r="C18" s="77"/>
      <c r="D18" s="75"/>
      <c r="E18" s="75"/>
      <c r="F18" s="75"/>
      <c r="G18" s="76"/>
      <c r="I18" s="960"/>
      <c r="J18" s="2"/>
    </row>
    <row r="19" spans="1:10" ht="15.75" customHeight="1">
      <c r="A19" s="964"/>
      <c r="B19" s="84"/>
      <c r="C19" s="77"/>
      <c r="D19" s="75"/>
      <c r="E19" s="75"/>
      <c r="F19" s="75"/>
      <c r="G19" s="76"/>
      <c r="I19" s="960"/>
      <c r="J19" s="2"/>
    </row>
    <row r="20" spans="1:10" ht="15.75" customHeight="1">
      <c r="A20" s="964"/>
      <c r="B20" s="84"/>
      <c r="C20" s="77"/>
      <c r="D20" s="75"/>
      <c r="E20" s="75"/>
      <c r="F20" s="75"/>
      <c r="G20" s="76"/>
      <c r="I20" s="960"/>
      <c r="J20" s="2"/>
    </row>
    <row r="21" spans="1:10" ht="15.75" customHeight="1">
      <c r="A21" s="72"/>
      <c r="B21" s="84"/>
      <c r="C21" s="77"/>
      <c r="D21" s="75"/>
      <c r="E21" s="75"/>
      <c r="F21" s="75"/>
      <c r="G21" s="76"/>
      <c r="J21" s="2"/>
    </row>
    <row r="22" spans="1:10" ht="15.75" customHeight="1">
      <c r="A22" s="72"/>
      <c r="B22" s="84"/>
      <c r="C22" s="77"/>
      <c r="D22" s="75"/>
      <c r="E22" s="75"/>
      <c r="F22" s="75"/>
      <c r="G22" s="76"/>
    </row>
    <row r="23" spans="1:10" ht="15.75" customHeight="1">
      <c r="A23" s="72"/>
      <c r="B23" s="73"/>
      <c r="C23" s="77"/>
      <c r="D23" s="75"/>
      <c r="E23" s="75"/>
      <c r="F23" s="75"/>
      <c r="G23" s="76"/>
    </row>
    <row r="24" spans="1:10" ht="15.75" customHeight="1">
      <c r="A24" s="72"/>
      <c r="B24" s="73"/>
      <c r="C24" s="77"/>
      <c r="D24" s="75"/>
      <c r="E24" s="75"/>
      <c r="F24" s="75"/>
      <c r="G24" s="76"/>
    </row>
    <row r="25" spans="1:10" ht="15.75" customHeight="1">
      <c r="A25" s="72"/>
      <c r="B25" s="73"/>
      <c r="C25" s="77"/>
      <c r="D25" s="75"/>
      <c r="E25" s="75"/>
      <c r="F25" s="75"/>
      <c r="G25" s="76"/>
    </row>
    <row r="26" spans="1:10" ht="15.75" customHeight="1">
      <c r="A26" s="72"/>
      <c r="B26" s="73"/>
      <c r="C26" s="77"/>
      <c r="D26" s="75"/>
      <c r="E26" s="75"/>
      <c r="F26" s="75"/>
      <c r="G26" s="76"/>
    </row>
    <row r="27" spans="1:10" ht="15.75" customHeight="1">
      <c r="A27" s="72"/>
      <c r="B27" s="73"/>
      <c r="C27" s="77"/>
      <c r="D27" s="75"/>
      <c r="E27" s="75"/>
      <c r="F27" s="75"/>
      <c r="G27" s="76"/>
    </row>
    <row r="28" spans="1:10" ht="15.75" customHeight="1">
      <c r="A28" s="1120" t="s">
        <v>753</v>
      </c>
      <c r="B28" s="1121"/>
      <c r="C28" s="78"/>
      <c r="D28" s="80">
        <f>SUM(D7:D27)</f>
        <v>255719.22</v>
      </c>
      <c r="E28" s="737">
        <f>SUM(E7:E27)</f>
        <v>252266</v>
      </c>
      <c r="F28" s="80">
        <f>SUM(F7:F27)</f>
        <v>252266</v>
      </c>
      <c r="G28" s="81"/>
    </row>
    <row r="29" spans="1:10" ht="15.75" customHeight="1">
      <c r="A29" s="24" t="str">
        <f>封面!D11&amp;封面!F11</f>
        <v>资产清查单位填报人：赵翠</v>
      </c>
      <c r="E29" s="11"/>
    </row>
    <row r="30" spans="1:10"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autoFilter ref="A6:J12"/>
  <mergeCells count="3">
    <mergeCell ref="A2:G2"/>
    <mergeCell ref="A3:G3"/>
    <mergeCell ref="A28:B28"/>
  </mergeCells>
  <phoneticPr fontId="14" type="noConversion"/>
  <hyperlinks>
    <hyperlink ref="A1" location="索引目录!I11" display="返回索引页"/>
    <hyperlink ref="B1" location="'5流动负债汇总'!B11" display="返回"/>
  </hyperlinks>
  <printOptions horizontalCentered="1"/>
  <pageMargins left="0.75" right="0.75" top="0.9" bottom="0.83" header="1.22" footer="0.51"/>
  <pageSetup paperSize="9" fitToHeight="0"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O41"/>
  <sheetViews>
    <sheetView workbookViewId="0">
      <pane xSplit="1" ySplit="6" topLeftCell="B23" activePane="bottomRight" state="frozen"/>
      <selection pane="topRight" activeCell="B1" sqref="B1"/>
      <selection pane="bottomLeft" activeCell="A7" sqref="A7"/>
      <selection pane="bottomRight"/>
    </sheetView>
  </sheetViews>
  <sheetFormatPr defaultColWidth="9" defaultRowHeight="15.75" customHeight="1" outlineLevelCol="1"/>
  <cols>
    <col min="1" max="1" width="8.4140625" style="906" customWidth="1"/>
    <col min="2" max="2" width="13.83203125" style="694" customWidth="1"/>
    <col min="3" max="3" width="20.83203125" style="694" customWidth="1"/>
    <col min="4" max="4" width="15.33203125" style="694" customWidth="1"/>
    <col min="5" max="5" width="12.75" style="694" customWidth="1" outlineLevel="1"/>
    <col min="6" max="6" width="16.33203125" style="694" customWidth="1"/>
    <col min="7" max="7" width="14.83203125" style="694" customWidth="1"/>
    <col min="8" max="8" width="15.5" style="694" customWidth="1"/>
    <col min="9" max="9" width="14.4140625" style="694" customWidth="1"/>
    <col min="10" max="10" width="11.25" style="694" bestFit="1" customWidth="1"/>
    <col min="11" max="11" width="11.75" style="694" bestFit="1" customWidth="1"/>
    <col min="12" max="12" width="12" style="694" customWidth="1"/>
    <col min="13" max="13" width="17.08203125" style="694" bestFit="1" customWidth="1"/>
    <col min="14" max="14" width="9.5" style="694" bestFit="1" customWidth="1"/>
    <col min="15" max="15" width="10.1640625" style="694" customWidth="1"/>
    <col min="16" max="16384" width="9" style="694"/>
  </cols>
  <sheetData>
    <row r="1" spans="1:15" ht="15">
      <c r="A1" s="905" t="s">
        <v>0</v>
      </c>
      <c r="B1" s="847" t="s">
        <v>810</v>
      </c>
      <c r="C1" s="726"/>
      <c r="D1" s="726"/>
      <c r="E1" s="726"/>
      <c r="F1" s="726"/>
      <c r="G1" s="726"/>
      <c r="H1" s="726"/>
      <c r="I1" s="726"/>
    </row>
    <row r="2" spans="1:15" s="827" customFormat="1" ht="30" customHeight="1">
      <c r="A2" s="1312" t="s">
        <v>1222</v>
      </c>
      <c r="B2" s="1313"/>
      <c r="C2" s="1313"/>
      <c r="D2" s="1313"/>
      <c r="E2" s="1313"/>
      <c r="F2" s="1313"/>
      <c r="G2" s="1313"/>
      <c r="H2" s="1313"/>
      <c r="I2" s="855"/>
    </row>
    <row r="3" spans="1:15" ht="14.15" customHeight="1">
      <c r="A3" s="1247" t="str">
        <f>CONCATENATE(封面!D9,封面!F9,封面!G9,封面!H9,封面!I9,封面!J9,封面!K9)</f>
        <v>清查基准日：2025年8月31日</v>
      </c>
      <c r="B3" s="1247"/>
      <c r="C3" s="1247"/>
      <c r="D3" s="1247"/>
      <c r="E3" s="1247"/>
      <c r="F3" s="1247"/>
      <c r="G3" s="1247"/>
      <c r="H3" s="1314"/>
      <c r="I3" s="856"/>
    </row>
    <row r="4" spans="1:15" ht="14.15" customHeight="1">
      <c r="A4" s="709"/>
      <c r="B4" s="845"/>
      <c r="C4" s="845"/>
      <c r="D4" s="845"/>
      <c r="E4" s="845"/>
      <c r="F4" s="845"/>
      <c r="G4" s="845"/>
      <c r="H4" s="828" t="s">
        <v>754</v>
      </c>
      <c r="I4" s="828"/>
    </row>
    <row r="5" spans="1:15" ht="15.75" customHeight="1">
      <c r="A5" s="906" t="str">
        <f>封面!D7&amp;封面!E7</f>
        <v>资产清查单位：和县飞雁城乡客运有限公司</v>
      </c>
      <c r="H5" s="830" t="s">
        <v>203</v>
      </c>
      <c r="I5" s="830"/>
    </row>
    <row r="6" spans="1:15" s="752" customFormat="1" ht="15.75" customHeight="1">
      <c r="A6" s="907" t="s">
        <v>205</v>
      </c>
      <c r="B6" s="846" t="s">
        <v>755</v>
      </c>
      <c r="C6" s="846" t="s">
        <v>421</v>
      </c>
      <c r="D6" s="846" t="s">
        <v>756</v>
      </c>
      <c r="E6" s="846" t="s">
        <v>274</v>
      </c>
      <c r="F6" s="843" t="s">
        <v>952</v>
      </c>
      <c r="G6" s="846" t="s">
        <v>811</v>
      </c>
      <c r="H6" s="848" t="s">
        <v>208</v>
      </c>
      <c r="I6" s="866"/>
      <c r="J6" s="752" t="s">
        <v>1141</v>
      </c>
      <c r="K6" s="752" t="s">
        <v>1142</v>
      </c>
      <c r="L6" s="850" t="s">
        <v>1144</v>
      </c>
      <c r="M6" s="752" t="s">
        <v>1140</v>
      </c>
      <c r="N6" s="752" t="s">
        <v>1143</v>
      </c>
      <c r="O6" s="850" t="s">
        <v>1220</v>
      </c>
    </row>
    <row r="7" spans="1:15" ht="15.75" customHeight="1">
      <c r="A7" s="875">
        <v>1</v>
      </c>
      <c r="B7" s="789" t="s">
        <v>1149</v>
      </c>
      <c r="C7" s="689" t="s">
        <v>1147</v>
      </c>
      <c r="D7" s="824" t="s">
        <v>757</v>
      </c>
      <c r="E7" s="690">
        <f>1105.76+5023.42</f>
        <v>6129.18</v>
      </c>
      <c r="F7" s="690">
        <f>(L8+L7)*0.01</f>
        <v>5411.2992999999979</v>
      </c>
      <c r="G7" s="690">
        <f>F7</f>
        <v>5411.2992999999979</v>
      </c>
      <c r="H7" s="734" t="s">
        <v>1030</v>
      </c>
      <c r="I7" s="867" t="s">
        <v>1150</v>
      </c>
      <c r="J7" s="849">
        <f>213847.56</f>
        <v>213847.56</v>
      </c>
      <c r="K7" s="732">
        <f>175061.21</f>
        <v>175061.21</v>
      </c>
      <c r="L7" s="732">
        <f>J7-K7</f>
        <v>38786.350000000006</v>
      </c>
      <c r="M7" s="803">
        <f>16283.77</f>
        <v>16283.77</v>
      </c>
      <c r="N7" s="803">
        <f>L7-M7</f>
        <v>22502.580000000005</v>
      </c>
      <c r="O7" s="803">
        <v>0</v>
      </c>
    </row>
    <row r="8" spans="1:15" ht="15.75" customHeight="1">
      <c r="A8" s="875">
        <v>2</v>
      </c>
      <c r="B8" s="789" t="s">
        <v>1149</v>
      </c>
      <c r="C8" s="689" t="s">
        <v>1148</v>
      </c>
      <c r="D8" s="824" t="s">
        <v>758</v>
      </c>
      <c r="E8" s="690">
        <f>27.63+125.58</f>
        <v>153.21</v>
      </c>
      <c r="F8" s="690">
        <f>$F$7*0.05/2</f>
        <v>135.28248249999996</v>
      </c>
      <c r="G8" s="690">
        <f t="shared" ref="G8:G12" si="0">F8</f>
        <v>135.28248249999996</v>
      </c>
      <c r="H8" s="734" t="s">
        <v>1030</v>
      </c>
      <c r="I8" s="867" t="s">
        <v>1146</v>
      </c>
      <c r="J8" s="849">
        <f>2033244.66</f>
        <v>2033244.66</v>
      </c>
      <c r="K8" s="732">
        <f>1530901.08</f>
        <v>1530901.08</v>
      </c>
      <c r="L8" s="732">
        <f>J8-K8</f>
        <v>502343.57999999984</v>
      </c>
      <c r="M8" s="803">
        <v>243613.87</v>
      </c>
      <c r="N8" s="803">
        <f>L8-M8</f>
        <v>258729.70999999985</v>
      </c>
      <c r="O8" s="803"/>
    </row>
    <row r="9" spans="1:15" ht="15.75" customHeight="1">
      <c r="A9" s="875">
        <v>3</v>
      </c>
      <c r="B9" s="789" t="s">
        <v>1149</v>
      </c>
      <c r="C9" s="689" t="s">
        <v>1148</v>
      </c>
      <c r="D9" s="824" t="s">
        <v>759</v>
      </c>
      <c r="E9" s="690">
        <v>0</v>
      </c>
      <c r="F9" s="690">
        <f>L9</f>
        <v>0</v>
      </c>
      <c r="G9" s="690">
        <f t="shared" si="0"/>
        <v>0</v>
      </c>
      <c r="H9" s="734"/>
      <c r="I9" s="867" t="s">
        <v>1221</v>
      </c>
      <c r="J9" s="849">
        <f>SUM(J7:J8)+O8</f>
        <v>2247092.2199999997</v>
      </c>
      <c r="K9" s="732"/>
      <c r="L9" s="732"/>
    </row>
    <row r="10" spans="1:15" ht="15.75" customHeight="1">
      <c r="A10" s="875">
        <v>4</v>
      </c>
      <c r="B10" s="789" t="s">
        <v>1149</v>
      </c>
      <c r="C10" s="689" t="s">
        <v>1148</v>
      </c>
      <c r="D10" s="824" t="s">
        <v>760</v>
      </c>
      <c r="E10" s="690">
        <f>59.71+271.26</f>
        <v>330.96999999999997</v>
      </c>
      <c r="F10" s="690">
        <f>L10</f>
        <v>271.26553319999988</v>
      </c>
      <c r="G10" s="690">
        <f t="shared" si="0"/>
        <v>271.26553319999988</v>
      </c>
      <c r="H10" s="734" t="s">
        <v>1146</v>
      </c>
      <c r="I10" s="868"/>
      <c r="J10" s="849"/>
      <c r="K10" s="732"/>
      <c r="L10" s="803">
        <f>(L8+O8)*0.0006*0.9</f>
        <v>271.26553319999988</v>
      </c>
    </row>
    <row r="11" spans="1:15" ht="15.75" customHeight="1">
      <c r="A11" s="875">
        <v>5</v>
      </c>
      <c r="B11" s="789" t="s">
        <v>1149</v>
      </c>
      <c r="C11" s="689" t="s">
        <v>1148</v>
      </c>
      <c r="D11" s="824" t="s">
        <v>761</v>
      </c>
      <c r="E11" s="690">
        <f>16.57+75.35</f>
        <v>91.919999999999987</v>
      </c>
      <c r="F11" s="690">
        <f>$F$7*0.03/2</f>
        <v>81.169489499999969</v>
      </c>
      <c r="G11" s="690">
        <f t="shared" si="0"/>
        <v>81.169489499999969</v>
      </c>
      <c r="H11" s="693" t="s">
        <v>1030</v>
      </c>
      <c r="I11" s="868"/>
      <c r="J11" s="849"/>
      <c r="K11" s="732"/>
      <c r="L11" s="732"/>
    </row>
    <row r="12" spans="1:15" ht="15.75" customHeight="1">
      <c r="A12" s="875">
        <v>6</v>
      </c>
      <c r="B12" s="789" t="s">
        <v>1149</v>
      </c>
      <c r="C12" s="689" t="s">
        <v>1148</v>
      </c>
      <c r="D12" s="824" t="s">
        <v>762</v>
      </c>
      <c r="E12" s="690">
        <f>11.06+50.23</f>
        <v>61.29</v>
      </c>
      <c r="F12" s="690">
        <f>$F$7*0.02/2</f>
        <v>54.112992999999982</v>
      </c>
      <c r="G12" s="690">
        <f t="shared" si="0"/>
        <v>54.112992999999982</v>
      </c>
      <c r="H12" s="693" t="s">
        <v>1030</v>
      </c>
      <c r="I12" s="868"/>
      <c r="J12" s="849"/>
      <c r="K12" s="732"/>
    </row>
    <row r="13" spans="1:15" ht="15.75" customHeight="1">
      <c r="A13" s="875">
        <v>7</v>
      </c>
      <c r="B13" s="687"/>
      <c r="C13" s="689"/>
      <c r="D13" s="824" t="s">
        <v>763</v>
      </c>
      <c r="E13" s="690"/>
      <c r="F13" s="690"/>
      <c r="G13" s="690"/>
      <c r="H13" s="693"/>
      <c r="I13" s="868"/>
      <c r="J13" s="849"/>
      <c r="K13" s="732"/>
    </row>
    <row r="14" spans="1:15" ht="15.75" customHeight="1">
      <c r="A14" s="875">
        <v>8</v>
      </c>
      <c r="B14" s="687"/>
      <c r="C14" s="689"/>
      <c r="D14" s="851" t="s">
        <v>954</v>
      </c>
      <c r="E14" s="690"/>
      <c r="F14" s="690"/>
      <c r="G14" s="690"/>
      <c r="H14" s="693"/>
      <c r="I14" s="867" t="s">
        <v>1224</v>
      </c>
      <c r="J14" s="849">
        <v>148978.35</v>
      </c>
      <c r="K14" s="732"/>
      <c r="M14" s="732"/>
    </row>
    <row r="15" spans="1:15" ht="15.75" customHeight="1">
      <c r="A15" s="875">
        <v>9</v>
      </c>
      <c r="B15" s="687"/>
      <c r="C15" s="689"/>
      <c r="D15" s="851" t="s">
        <v>955</v>
      </c>
      <c r="E15" s="690"/>
      <c r="F15" s="690"/>
      <c r="G15" s="690"/>
      <c r="H15" s="693"/>
      <c r="I15" s="867" t="s">
        <v>1225</v>
      </c>
      <c r="J15" s="849">
        <v>135549.65020180002</v>
      </c>
      <c r="K15" s="732"/>
    </row>
    <row r="16" spans="1:15" ht="15.75" customHeight="1">
      <c r="A16" s="875">
        <v>10</v>
      </c>
      <c r="B16" s="687"/>
      <c r="C16" s="689"/>
      <c r="D16" s="851" t="s">
        <v>956</v>
      </c>
      <c r="E16" s="690"/>
      <c r="F16" s="690"/>
      <c r="G16" s="690"/>
      <c r="H16" s="693"/>
      <c r="I16" s="868" t="s">
        <v>1226</v>
      </c>
      <c r="J16" s="849">
        <v>1721017</v>
      </c>
      <c r="K16" s="732"/>
    </row>
    <row r="17" spans="1:11" ht="39.5" customHeight="1">
      <c r="A17" s="875">
        <v>11</v>
      </c>
      <c r="B17" s="789" t="s">
        <v>1149</v>
      </c>
      <c r="C17" s="689" t="s">
        <v>1148</v>
      </c>
      <c r="D17" s="824" t="s">
        <v>953</v>
      </c>
      <c r="E17" s="690">
        <v>0</v>
      </c>
      <c r="F17" s="690">
        <v>0</v>
      </c>
      <c r="G17" s="690">
        <v>0</v>
      </c>
      <c r="H17" s="958" t="s">
        <v>1237</v>
      </c>
      <c r="I17" s="957" t="s">
        <v>1223</v>
      </c>
      <c r="J17" s="849">
        <f>J14+J15-J16</f>
        <v>-1436488.9997982001</v>
      </c>
      <c r="K17" s="732"/>
    </row>
    <row r="18" spans="1:11" ht="15.75" customHeight="1">
      <c r="A18" s="875"/>
      <c r="B18" s="687"/>
      <c r="C18" s="689"/>
      <c r="D18" s="687"/>
      <c r="E18" s="690"/>
      <c r="F18" s="690"/>
      <c r="G18" s="690"/>
      <c r="H18" s="734"/>
      <c r="I18" s="867"/>
      <c r="J18" s="849"/>
      <c r="K18" s="732"/>
    </row>
    <row r="19" spans="1:11" ht="15.75" customHeight="1">
      <c r="A19" s="875"/>
      <c r="B19" s="687"/>
      <c r="C19" s="689"/>
      <c r="D19" s="687"/>
      <c r="E19" s="690"/>
      <c r="F19" s="690"/>
      <c r="G19" s="690"/>
      <c r="H19" s="734"/>
      <c r="I19" s="867"/>
      <c r="J19" s="849"/>
      <c r="K19" s="732"/>
    </row>
    <row r="20" spans="1:11" ht="15.75" customHeight="1">
      <c r="A20" s="875"/>
      <c r="B20" s="687"/>
      <c r="C20" s="689"/>
      <c r="D20" s="687"/>
      <c r="E20" s="690"/>
      <c r="F20" s="690"/>
      <c r="G20" s="690"/>
      <c r="H20" s="734"/>
      <c r="I20" s="867"/>
      <c r="J20" s="849"/>
      <c r="K20" s="732"/>
    </row>
    <row r="21" spans="1:11" ht="15.75" customHeight="1">
      <c r="A21" s="875"/>
      <c r="B21" s="687"/>
      <c r="C21" s="689"/>
      <c r="D21" s="687"/>
      <c r="E21" s="690"/>
      <c r="F21" s="690"/>
      <c r="G21" s="690"/>
      <c r="H21" s="734"/>
      <c r="I21" s="867"/>
      <c r="J21" s="849"/>
      <c r="K21" s="732"/>
    </row>
    <row r="22" spans="1:11" ht="15.75" customHeight="1">
      <c r="A22" s="875"/>
      <c r="B22" s="687"/>
      <c r="C22" s="689"/>
      <c r="D22" s="687"/>
      <c r="E22" s="690"/>
      <c r="F22" s="690"/>
      <c r="G22" s="690"/>
      <c r="H22" s="734"/>
      <c r="I22" s="867"/>
      <c r="J22" s="849"/>
      <c r="K22" s="732"/>
    </row>
    <row r="23" spans="1:11" ht="15.75" customHeight="1">
      <c r="A23" s="875"/>
      <c r="B23" s="687"/>
      <c r="C23" s="689"/>
      <c r="D23" s="687"/>
      <c r="E23" s="690"/>
      <c r="F23" s="690"/>
      <c r="G23" s="690"/>
      <c r="H23" s="734"/>
      <c r="I23" s="867"/>
      <c r="J23" s="849"/>
    </row>
    <row r="24" spans="1:11" ht="15.75" customHeight="1">
      <c r="A24" s="875"/>
      <c r="B24" s="687"/>
      <c r="C24" s="689"/>
      <c r="D24" s="687"/>
      <c r="E24" s="690"/>
      <c r="F24" s="690"/>
      <c r="G24" s="690"/>
      <c r="H24" s="734"/>
      <c r="I24" s="867"/>
    </row>
    <row r="25" spans="1:11" ht="15.75" customHeight="1">
      <c r="A25" s="875"/>
      <c r="B25" s="687"/>
      <c r="C25" s="689"/>
      <c r="D25" s="844"/>
      <c r="E25" s="690"/>
      <c r="F25" s="690"/>
      <c r="G25" s="690"/>
      <c r="H25" s="693"/>
      <c r="I25" s="868"/>
    </row>
    <row r="26" spans="1:11" ht="15.75" customHeight="1">
      <c r="A26" s="875"/>
      <c r="B26" s="687"/>
      <c r="C26" s="689"/>
      <c r="D26" s="844"/>
      <c r="E26" s="690"/>
      <c r="F26" s="690"/>
      <c r="G26" s="690"/>
      <c r="H26" s="693"/>
      <c r="I26" s="868"/>
    </row>
    <row r="27" spans="1:11" ht="15.75" customHeight="1">
      <c r="A27" s="1257" t="s">
        <v>764</v>
      </c>
      <c r="B27" s="1258"/>
      <c r="C27" s="834"/>
      <c r="D27" s="786"/>
      <c r="E27" s="737">
        <f>SUM(E7:E26)</f>
        <v>6766.5700000000006</v>
      </c>
      <c r="F27" s="737">
        <f>SUM(F7:F26)</f>
        <v>5953.1297981999969</v>
      </c>
      <c r="G27" s="737">
        <f>SUM(G7:G26)</f>
        <v>5953.1297981999969</v>
      </c>
      <c r="H27" s="835"/>
      <c r="I27" s="868"/>
    </row>
    <row r="28" spans="1:11" ht="15.75" customHeight="1">
      <c r="A28" s="906" t="str">
        <f>封面!D11&amp;封面!F11</f>
        <v>资产清查单位填报人：赵翠</v>
      </c>
      <c r="F28" s="829"/>
    </row>
    <row r="29" spans="1:11" ht="15.75" customHeight="1">
      <c r="A29" s="906" t="str">
        <f>CONCATENATE(封面!D13,封面!F13,封面!G13,封面!H13,封面!I13,封面!J13,封面!K13)</f>
        <v>填表日期：2025年9月23日</v>
      </c>
    </row>
    <row r="30" spans="1:11" ht="15.75" customHeight="1">
      <c r="F30" s="918"/>
    </row>
    <row r="31" spans="1:11" ht="15.75" customHeight="1">
      <c r="A31" s="908"/>
    </row>
    <row r="32" spans="1:11" s="752" customFormat="1" ht="15.75" customHeight="1">
      <c r="A32" s="909"/>
      <c r="K32" s="850"/>
    </row>
    <row r="33" spans="1:13" ht="15.75" customHeight="1">
      <c r="A33" s="908"/>
      <c r="B33" s="803"/>
      <c r="C33" s="803"/>
      <c r="D33" s="803"/>
      <c r="E33" s="803"/>
      <c r="F33" s="803"/>
      <c r="G33" s="803"/>
      <c r="H33" s="803"/>
      <c r="I33" s="803"/>
      <c r="J33" s="803"/>
      <c r="K33" s="803"/>
    </row>
    <row r="34" spans="1:13" ht="15.75" customHeight="1">
      <c r="A34" s="908"/>
      <c r="B34" s="803"/>
      <c r="C34" s="803"/>
      <c r="D34" s="803"/>
      <c r="E34" s="803"/>
      <c r="F34" s="803"/>
      <c r="G34" s="803"/>
      <c r="H34" s="803"/>
      <c r="I34" s="803"/>
      <c r="J34" s="803"/>
      <c r="K34" s="803"/>
      <c r="M34" s="732"/>
    </row>
    <row r="35" spans="1:13" ht="15.75" customHeight="1">
      <c r="A35" s="908"/>
      <c r="B35" s="803"/>
      <c r="C35" s="803"/>
      <c r="D35" s="803"/>
      <c r="E35" s="803"/>
      <c r="F35" s="803"/>
      <c r="G35" s="803"/>
      <c r="H35" s="803"/>
      <c r="I35" s="803"/>
      <c r="J35" s="803"/>
      <c r="K35" s="803"/>
      <c r="L35" s="732"/>
      <c r="M35" s="732"/>
    </row>
    <row r="36" spans="1:13" ht="15.75" customHeight="1">
      <c r="A36" s="908"/>
      <c r="B36" s="803"/>
      <c r="C36" s="803"/>
      <c r="D36" s="803"/>
      <c r="E36" s="803"/>
      <c r="F36" s="803"/>
      <c r="G36" s="803"/>
      <c r="H36" s="803"/>
      <c r="I36" s="803"/>
      <c r="J36" s="803"/>
      <c r="K36" s="803"/>
      <c r="L36" s="732"/>
    </row>
    <row r="37" spans="1:13" ht="15.75" customHeight="1">
      <c r="A37" s="908"/>
      <c r="B37" s="803"/>
      <c r="C37" s="803"/>
      <c r="D37" s="803"/>
      <c r="E37" s="803"/>
      <c r="F37" s="803"/>
      <c r="G37" s="803"/>
      <c r="H37" s="803"/>
      <c r="I37" s="803"/>
      <c r="J37" s="803"/>
      <c r="K37" s="803"/>
      <c r="L37" s="732"/>
    </row>
    <row r="38" spans="1:13" ht="15.75" customHeight="1">
      <c r="A38" s="908"/>
      <c r="B38" s="852"/>
      <c r="C38" s="852"/>
      <c r="D38" s="852"/>
      <c r="E38" s="852"/>
      <c r="F38" s="852"/>
      <c r="G38" s="852"/>
      <c r="H38" s="852"/>
      <c r="I38" s="852"/>
      <c r="J38" s="852"/>
      <c r="K38" s="803"/>
      <c r="L38" s="732"/>
    </row>
    <row r="39" spans="1:13" ht="15.75" customHeight="1">
      <c r="A39" s="908"/>
      <c r="B39" s="803"/>
      <c r="C39" s="803"/>
      <c r="D39" s="803"/>
      <c r="E39" s="803"/>
      <c r="F39" s="803"/>
      <c r="G39" s="803"/>
      <c r="H39" s="803"/>
      <c r="I39" s="803"/>
      <c r="J39" s="803"/>
      <c r="K39" s="803"/>
    </row>
    <row r="40" spans="1:13" ht="15.75" customHeight="1">
      <c r="H40" s="732"/>
      <c r="I40" s="732"/>
      <c r="K40" s="803"/>
    </row>
    <row r="41" spans="1:13" ht="15.75" customHeight="1">
      <c r="A41" s="908"/>
      <c r="B41" s="803"/>
      <c r="C41" s="803"/>
      <c r="D41" s="803"/>
      <c r="E41" s="803"/>
      <c r="F41" s="803"/>
      <c r="G41" s="803"/>
      <c r="H41" s="803"/>
      <c r="I41" s="803"/>
      <c r="J41" s="803"/>
      <c r="K41" s="803"/>
    </row>
  </sheetData>
  <sheetProtection formatCells="0" formatColumns="0" formatRows="0" insertColumns="0" insertRows="0" deleteColumns="0" deleteRows="0" sort="0" autoFilter="0" pivotTables="0"/>
  <autoFilter ref="A6:L20"/>
  <mergeCells count="3">
    <mergeCell ref="A2:H2"/>
    <mergeCell ref="A3:H3"/>
    <mergeCell ref="A27:B27"/>
  </mergeCells>
  <phoneticPr fontId="14" type="noConversion"/>
  <hyperlinks>
    <hyperlink ref="A1" location="索引目录!I12" display="返回索引页"/>
    <hyperlink ref="B1" location="'5流动负债汇总'!B12" display="返回"/>
  </hyperlinks>
  <printOptions horizontalCentered="1"/>
  <pageMargins left="0.75" right="0.75" top="0.9" bottom="0.83" header="1.22" footer="0.51"/>
  <pageSetup paperSize="9" fitToHeight="0" orientation="landscape" horizontalDpi="4294967292" r:id="rId1"/>
  <headerFooter alignWithMargins="0">
    <oddHeader>&amp;R&amp;"宋体,常规"&amp;10共&amp;"Times New Roman,常规"&amp;N&amp;"宋体,常规"页第&amp;"Times New Roman,常规"&amp;P&amp;"宋体,常规"页</oddHead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8"/>
  </sheetPr>
  <dimension ref="A1:L91"/>
  <sheetViews>
    <sheetView workbookViewId="0">
      <pane xSplit="2" ySplit="5" topLeftCell="C29" activePane="bottomRight" state="frozen"/>
      <selection pane="topRight"/>
      <selection pane="bottomLeft"/>
      <selection pane="bottomRight"/>
    </sheetView>
  </sheetViews>
  <sheetFormatPr defaultColWidth="9" defaultRowHeight="15.75" customHeight="1" outlineLevelCol="1"/>
  <cols>
    <col min="1" max="1" width="6.83203125" style="67" customWidth="1"/>
    <col min="2" max="2" width="25.5" style="43" bestFit="1" customWidth="1"/>
    <col min="3" max="3" width="16.25" style="43" customWidth="1" outlineLevel="1"/>
    <col min="4" max="4" width="13.33203125" style="43" customWidth="1" outlineLevel="1"/>
    <col min="5" max="5" width="15.6640625" style="43" customWidth="1"/>
    <col min="6" max="6" width="16" style="43" customWidth="1"/>
    <col min="7" max="7" width="14.6640625" style="43" customWidth="1"/>
    <col min="8" max="8" width="10.4140625" style="43" customWidth="1"/>
    <col min="9" max="9" width="13.33203125" style="43" hidden="1" customWidth="1"/>
    <col min="10" max="10" width="13.58203125" style="43" hidden="1" customWidth="1"/>
    <col min="11" max="11" width="11.83203125" style="43" hidden="1" customWidth="1"/>
    <col min="12" max="12" width="13.33203125" style="43" hidden="1" customWidth="1"/>
    <col min="13" max="13" width="11.75" style="43" bestFit="1" customWidth="1"/>
    <col min="14" max="16384" width="9" style="43"/>
  </cols>
  <sheetData>
    <row r="1" spans="1:12" ht="12.75" customHeight="1">
      <c r="A1" s="894" t="s">
        <v>0</v>
      </c>
      <c r="B1" s="111" t="s">
        <v>303</v>
      </c>
      <c r="C1" s="46"/>
      <c r="D1" s="46"/>
      <c r="E1" s="46"/>
      <c r="F1" s="46"/>
      <c r="G1" s="46"/>
      <c r="H1" s="46"/>
    </row>
    <row r="2" spans="1:12" s="41" customFormat="1" ht="30" customHeight="1">
      <c r="A2" s="1083" t="s">
        <v>918</v>
      </c>
      <c r="B2" s="1084"/>
      <c r="C2" s="1084"/>
      <c r="D2" s="1084"/>
      <c r="E2" s="1084"/>
      <c r="F2" s="1084"/>
      <c r="G2" s="1084"/>
      <c r="H2" s="1084"/>
    </row>
    <row r="3" spans="1:12" ht="15" customHeight="1">
      <c r="A3" s="1085" t="str">
        <f>CONCATENATE(封面!D9,封面!F9,封面!G9,封面!H9,封面!I9,封面!J9,封面!K9)</f>
        <v>清查基准日：2025年8月31日</v>
      </c>
      <c r="B3" s="1085"/>
      <c r="C3" s="1085"/>
      <c r="D3" s="1085"/>
      <c r="E3" s="1085"/>
      <c r="F3" s="1085"/>
      <c r="G3" s="1085"/>
      <c r="H3" s="1085"/>
    </row>
    <row r="4" spans="1:12" ht="12" customHeight="1">
      <c r="A4" s="67" t="str">
        <f>封面!D7&amp;封面!E7</f>
        <v>资产清查单位：和县飞雁城乡客运有限公司</v>
      </c>
      <c r="H4" s="120" t="s">
        <v>203</v>
      </c>
      <c r="J4" s="403" t="str">
        <f>IF(COUNTIF(J6:J91,"&gt;0")+COUNTIF(J6:J91,"&lt;0")&gt;0,"出错","OK")</f>
        <v>出错</v>
      </c>
      <c r="L4" s="403" t="str">
        <f>IF(COUNTIF(L6:L91,"&gt;0")+COUNTIF(L6:L91,"&lt;0")&gt;0,"出错","OK")</f>
        <v>OK</v>
      </c>
    </row>
    <row r="5" spans="1:12" s="110" customFormat="1" ht="14.25" customHeight="1">
      <c r="A5" s="895" t="s">
        <v>205</v>
      </c>
      <c r="B5" s="393" t="s">
        <v>304</v>
      </c>
      <c r="C5" s="339" t="s">
        <v>274</v>
      </c>
      <c r="D5" s="339" t="s">
        <v>1240</v>
      </c>
      <c r="E5" s="339" t="s">
        <v>958</v>
      </c>
      <c r="F5" s="339" t="s">
        <v>917</v>
      </c>
      <c r="G5" s="339" t="s">
        <v>277</v>
      </c>
      <c r="H5" s="355" t="s">
        <v>305</v>
      </c>
      <c r="I5" s="112" t="s">
        <v>306</v>
      </c>
      <c r="J5" s="112" t="s">
        <v>307</v>
      </c>
      <c r="K5" s="404" t="s">
        <v>308</v>
      </c>
      <c r="L5" s="404" t="s">
        <v>307</v>
      </c>
    </row>
    <row r="6" spans="1:12" s="391" customFormat="1" ht="14.25" customHeight="1">
      <c r="A6" s="896">
        <v>1</v>
      </c>
      <c r="B6" s="394" t="s">
        <v>309</v>
      </c>
      <c r="C6" s="395">
        <f>SUM(C7:C17)</f>
        <v>10219455.17</v>
      </c>
      <c r="D6" s="395">
        <f>E6-C6</f>
        <v>-454830.15000000037</v>
      </c>
      <c r="E6" s="395">
        <f>SUM(E7:E17)</f>
        <v>9764625.0199999996</v>
      </c>
      <c r="F6" s="395">
        <f>SUM(F7:F17)</f>
        <v>9764625.0199999996</v>
      </c>
      <c r="G6" s="395">
        <f>SUM(G7:G17)</f>
        <v>0</v>
      </c>
      <c r="H6" s="396">
        <f t="shared" ref="H6:H64" si="0">IF(E6=0,"",G6/E6*100)</f>
        <v>0</v>
      </c>
      <c r="I6" s="397">
        <f>资产负债表!D18</f>
        <v>10219455.17</v>
      </c>
      <c r="J6" s="397">
        <f t="shared" ref="J6:J17" si="1">ROUND(C6-I6,2)</f>
        <v>0</v>
      </c>
      <c r="K6" s="405" t="e">
        <f>SUMIF(#REF!,"流动资产合计",#REF!)</f>
        <v>#REF!</v>
      </c>
      <c r="L6" s="406" t="e">
        <f t="shared" ref="L6:L17" si="2">ROUND(E6-K6,2)</f>
        <v>#REF!</v>
      </c>
    </row>
    <row r="7" spans="1:12" ht="14.25" customHeight="1">
      <c r="A7" s="874">
        <v>2</v>
      </c>
      <c r="B7" s="398" t="s">
        <v>212</v>
      </c>
      <c r="C7" s="136">
        <f>'3-流动汇总'!E7</f>
        <v>3278088.62</v>
      </c>
      <c r="D7" s="395">
        <f t="shared" ref="D7:D64" si="3">E7-C7</f>
        <v>0</v>
      </c>
      <c r="E7" s="136">
        <f>'3-流动汇总'!F7</f>
        <v>3278088.62</v>
      </c>
      <c r="F7" s="136">
        <f>'3-流动汇总'!G7</f>
        <v>3278088.62</v>
      </c>
      <c r="G7" s="136">
        <f>F7-E7</f>
        <v>0</v>
      </c>
      <c r="H7" s="396">
        <f t="shared" si="0"/>
        <v>0</v>
      </c>
      <c r="I7" s="56">
        <f>资产负债表!D7</f>
        <v>3278088.62</v>
      </c>
      <c r="J7" s="397">
        <f t="shared" si="1"/>
        <v>0</v>
      </c>
      <c r="K7" s="407" t="e">
        <f>SUMIF(#REF!,B7,#REF!)</f>
        <v>#REF!</v>
      </c>
      <c r="L7" s="406" t="e">
        <f t="shared" si="2"/>
        <v>#REF!</v>
      </c>
    </row>
    <row r="8" spans="1:12" ht="14.25" customHeight="1">
      <c r="A8" s="874">
        <v>3</v>
      </c>
      <c r="B8" s="398" t="s">
        <v>214</v>
      </c>
      <c r="C8" s="136">
        <f>'3-流动汇总'!E8</f>
        <v>0</v>
      </c>
      <c r="D8" s="395">
        <f t="shared" si="3"/>
        <v>0</v>
      </c>
      <c r="E8" s="136">
        <f>'3-流动汇总'!F8</f>
        <v>0</v>
      </c>
      <c r="F8" s="136">
        <f>'3-流动汇总'!G8</f>
        <v>0</v>
      </c>
      <c r="G8" s="136">
        <f t="shared" ref="G8:G17" si="4">F8-E8</f>
        <v>0</v>
      </c>
      <c r="H8" s="396" t="str">
        <f t="shared" si="0"/>
        <v/>
      </c>
      <c r="I8" s="56">
        <f>资产负债表!D8</f>
        <v>0</v>
      </c>
      <c r="J8" s="397">
        <f t="shared" si="1"/>
        <v>0</v>
      </c>
      <c r="K8" s="407" t="e">
        <f>SUMIF(#REF!,B8,#REF!)</f>
        <v>#REF!</v>
      </c>
      <c r="L8" s="406" t="e">
        <f t="shared" si="2"/>
        <v>#REF!</v>
      </c>
    </row>
    <row r="9" spans="1:12" ht="14.25" customHeight="1">
      <c r="A9" s="874">
        <v>4</v>
      </c>
      <c r="B9" s="398" t="s">
        <v>216</v>
      </c>
      <c r="C9" s="136">
        <f>'3-流动汇总'!E9</f>
        <v>0</v>
      </c>
      <c r="D9" s="395">
        <f t="shared" si="3"/>
        <v>0</v>
      </c>
      <c r="E9" s="136">
        <f>'3-流动汇总'!F9</f>
        <v>0</v>
      </c>
      <c r="F9" s="136">
        <f>'3-流动汇总'!G9</f>
        <v>0</v>
      </c>
      <c r="G9" s="136">
        <f t="shared" si="4"/>
        <v>0</v>
      </c>
      <c r="H9" s="396" t="str">
        <f t="shared" si="0"/>
        <v/>
      </c>
      <c r="I9" s="56">
        <f>资产负债表!D9</f>
        <v>0</v>
      </c>
      <c r="J9" s="397">
        <f t="shared" si="1"/>
        <v>0</v>
      </c>
      <c r="K9" s="407" t="e">
        <f>SUMIF(#REF!,B9,#REF!)</f>
        <v>#REF!</v>
      </c>
      <c r="L9" s="406" t="e">
        <f t="shared" si="2"/>
        <v>#REF!</v>
      </c>
    </row>
    <row r="10" spans="1:12" ht="14.25" customHeight="1">
      <c r="A10" s="874">
        <v>5</v>
      </c>
      <c r="B10" s="398" t="s">
        <v>218</v>
      </c>
      <c r="C10" s="136">
        <f>'3-流动汇总'!E10</f>
        <v>5383720.1500000004</v>
      </c>
      <c r="D10" s="136">
        <f t="shared" si="3"/>
        <v>-1439730.1500000004</v>
      </c>
      <c r="E10" s="136">
        <f>'3-流动汇总'!F10</f>
        <v>3943990</v>
      </c>
      <c r="F10" s="136">
        <f>'3-流动汇总'!G10</f>
        <v>3943990</v>
      </c>
      <c r="G10" s="136">
        <f t="shared" si="4"/>
        <v>0</v>
      </c>
      <c r="H10" s="396">
        <f t="shared" si="0"/>
        <v>0</v>
      </c>
      <c r="I10" s="56">
        <f>资产负债表!D10</f>
        <v>5383720.1500000004</v>
      </c>
      <c r="J10" s="397">
        <f t="shared" si="1"/>
        <v>0</v>
      </c>
      <c r="K10" s="407" t="e">
        <f>SUMIF(#REF!,B10,#REF!)</f>
        <v>#REF!</v>
      </c>
      <c r="L10" s="406" t="e">
        <f t="shared" si="2"/>
        <v>#REF!</v>
      </c>
    </row>
    <row r="11" spans="1:12" ht="14.25" customHeight="1">
      <c r="A11" s="874">
        <v>6</v>
      </c>
      <c r="B11" s="398" t="s">
        <v>220</v>
      </c>
      <c r="C11" s="136">
        <f>'3-流动汇总'!E11</f>
        <v>333284.88</v>
      </c>
      <c r="D11" s="136">
        <f t="shared" si="3"/>
        <v>0</v>
      </c>
      <c r="E11" s="136">
        <f>'3-流动汇总'!F11</f>
        <v>333284.88</v>
      </c>
      <c r="F11" s="136">
        <f>'3-流动汇总'!G11</f>
        <v>333284.88</v>
      </c>
      <c r="G11" s="136">
        <f t="shared" si="4"/>
        <v>0</v>
      </c>
      <c r="H11" s="396">
        <f t="shared" si="0"/>
        <v>0</v>
      </c>
      <c r="I11" s="56">
        <f>资产负债表!D11</f>
        <v>333284.88</v>
      </c>
      <c r="J11" s="397">
        <f t="shared" si="1"/>
        <v>0</v>
      </c>
      <c r="K11" s="407" t="e">
        <f>SUMIF(#REF!,B11,#REF!)+SUMIF(#REF!,"预付账款",#REF!)</f>
        <v>#REF!</v>
      </c>
      <c r="L11" s="406" t="e">
        <f t="shared" si="2"/>
        <v>#REF!</v>
      </c>
    </row>
    <row r="12" spans="1:12" ht="14.25" customHeight="1">
      <c r="A12" s="874">
        <v>7</v>
      </c>
      <c r="B12" s="398" t="s">
        <v>222</v>
      </c>
      <c r="C12" s="136">
        <f>'3-流动汇总'!E12</f>
        <v>0</v>
      </c>
      <c r="D12" s="136">
        <f t="shared" si="3"/>
        <v>0</v>
      </c>
      <c r="E12" s="136">
        <f>'3-流动汇总'!F12</f>
        <v>0</v>
      </c>
      <c r="F12" s="136">
        <f>'3-流动汇总'!G12</f>
        <v>0</v>
      </c>
      <c r="G12" s="136">
        <f t="shared" si="4"/>
        <v>0</v>
      </c>
      <c r="H12" s="396" t="str">
        <f t="shared" si="0"/>
        <v/>
      </c>
      <c r="I12" s="56">
        <f>资产负债表!D12</f>
        <v>0</v>
      </c>
      <c r="J12" s="397">
        <f t="shared" si="1"/>
        <v>0</v>
      </c>
      <c r="K12" s="407" t="e">
        <f>SUMIF(#REF!,B12,#REF!)</f>
        <v>#REF!</v>
      </c>
      <c r="L12" s="406" t="e">
        <f t="shared" si="2"/>
        <v>#REF!</v>
      </c>
    </row>
    <row r="13" spans="1:12" ht="14.25" customHeight="1">
      <c r="A13" s="874">
        <v>8</v>
      </c>
      <c r="B13" s="398" t="s">
        <v>224</v>
      </c>
      <c r="C13" s="136">
        <f>'3-流动汇总'!E13</f>
        <v>0</v>
      </c>
      <c r="D13" s="136">
        <f t="shared" si="3"/>
        <v>0</v>
      </c>
      <c r="E13" s="136">
        <f>'3-流动汇总'!F13</f>
        <v>0</v>
      </c>
      <c r="F13" s="136">
        <f>'3-流动汇总'!G13</f>
        <v>0</v>
      </c>
      <c r="G13" s="136">
        <f t="shared" si="4"/>
        <v>0</v>
      </c>
      <c r="H13" s="396" t="str">
        <f t="shared" si="0"/>
        <v/>
      </c>
      <c r="I13" s="56">
        <f>资产负债表!D13</f>
        <v>0</v>
      </c>
      <c r="J13" s="397">
        <f t="shared" si="1"/>
        <v>0</v>
      </c>
      <c r="K13" s="407" t="e">
        <f>SUMIF(#REF!,B13,#REF!)</f>
        <v>#REF!</v>
      </c>
      <c r="L13" s="406" t="e">
        <f t="shared" si="2"/>
        <v>#REF!</v>
      </c>
    </row>
    <row r="14" spans="1:12" ht="14.25" customHeight="1">
      <c r="A14" s="874">
        <v>9</v>
      </c>
      <c r="B14" s="398" t="s">
        <v>226</v>
      </c>
      <c r="C14" s="136">
        <f>'3-流动汇总'!E14</f>
        <v>1224361.52</v>
      </c>
      <c r="D14" s="136">
        <f t="shared" si="3"/>
        <v>984900</v>
      </c>
      <c r="E14" s="136">
        <f>'3-流动汇总'!F14</f>
        <v>2209261.52</v>
      </c>
      <c r="F14" s="136">
        <f>'3-流动汇总'!G14</f>
        <v>2209261.52</v>
      </c>
      <c r="G14" s="136">
        <f t="shared" si="4"/>
        <v>0</v>
      </c>
      <c r="H14" s="396">
        <f t="shared" si="0"/>
        <v>0</v>
      </c>
      <c r="I14" s="56">
        <f>资产负债表!D14</f>
        <v>1224361.52</v>
      </c>
      <c r="J14" s="397">
        <f t="shared" si="1"/>
        <v>0</v>
      </c>
      <c r="K14" s="407" t="e">
        <f>SUMIF(#REF!,B14,#REF!)</f>
        <v>#REF!</v>
      </c>
      <c r="L14" s="406" t="e">
        <f t="shared" si="2"/>
        <v>#REF!</v>
      </c>
    </row>
    <row r="15" spans="1:12" ht="14.25" customHeight="1">
      <c r="A15" s="874">
        <v>10</v>
      </c>
      <c r="B15" s="398" t="s">
        <v>228</v>
      </c>
      <c r="C15" s="136">
        <f>'3-流动汇总'!E15</f>
        <v>0</v>
      </c>
      <c r="D15" s="136">
        <f t="shared" si="3"/>
        <v>0</v>
      </c>
      <c r="E15" s="136">
        <f>'3-流动汇总'!F15</f>
        <v>0</v>
      </c>
      <c r="F15" s="136">
        <f>'3-流动汇总'!G15</f>
        <v>0</v>
      </c>
      <c r="G15" s="136">
        <f t="shared" si="4"/>
        <v>0</v>
      </c>
      <c r="H15" s="396" t="str">
        <f t="shared" si="0"/>
        <v/>
      </c>
      <c r="I15" s="56">
        <f>资产负债表!D15</f>
        <v>0</v>
      </c>
      <c r="J15" s="397">
        <f t="shared" si="1"/>
        <v>0</v>
      </c>
      <c r="K15" s="407" t="e">
        <f>SUMIF(#REF!,B15,#REF!)</f>
        <v>#REF!</v>
      </c>
      <c r="L15" s="406" t="e">
        <f t="shared" si="2"/>
        <v>#REF!</v>
      </c>
    </row>
    <row r="16" spans="1:12" ht="14.25" customHeight="1">
      <c r="A16" s="874">
        <v>11</v>
      </c>
      <c r="B16" s="398" t="s">
        <v>230</v>
      </c>
      <c r="C16" s="136">
        <f>'3-流动汇总'!E16</f>
        <v>0</v>
      </c>
      <c r="D16" s="395">
        <f t="shared" si="3"/>
        <v>0</v>
      </c>
      <c r="E16" s="136">
        <f>'3-流动汇总'!F16</f>
        <v>0</v>
      </c>
      <c r="F16" s="136">
        <f>'3-流动汇总'!G16</f>
        <v>0</v>
      </c>
      <c r="G16" s="136">
        <f t="shared" si="4"/>
        <v>0</v>
      </c>
      <c r="H16" s="396" t="str">
        <f t="shared" si="0"/>
        <v/>
      </c>
      <c r="I16" s="56">
        <f>资产负债表!D16</f>
        <v>0</v>
      </c>
      <c r="J16" s="397">
        <f t="shared" si="1"/>
        <v>0</v>
      </c>
      <c r="K16" s="407" t="e">
        <f>SUMIF(#REF!,B16,#REF!)</f>
        <v>#REF!</v>
      </c>
      <c r="L16" s="406" t="e">
        <f t="shared" si="2"/>
        <v>#REF!</v>
      </c>
    </row>
    <row r="17" spans="1:12" ht="14.25" customHeight="1">
      <c r="A17" s="874">
        <v>12</v>
      </c>
      <c r="B17" s="398" t="s">
        <v>232</v>
      </c>
      <c r="C17" s="136">
        <f>'3-流动汇总'!E17</f>
        <v>0</v>
      </c>
      <c r="D17" s="395">
        <f t="shared" si="3"/>
        <v>0</v>
      </c>
      <c r="E17" s="136">
        <f>'3-流动汇总'!F17</f>
        <v>0</v>
      </c>
      <c r="F17" s="136">
        <f>'3-流动汇总'!G17</f>
        <v>0</v>
      </c>
      <c r="G17" s="136">
        <f t="shared" si="4"/>
        <v>0</v>
      </c>
      <c r="H17" s="396" t="str">
        <f t="shared" si="0"/>
        <v/>
      </c>
      <c r="I17" s="56">
        <f>资产负债表!D17</f>
        <v>0</v>
      </c>
      <c r="J17" s="397">
        <f t="shared" si="1"/>
        <v>0</v>
      </c>
      <c r="K17" s="407" t="e">
        <f>SUMIF(#REF!,B17,#REF!)</f>
        <v>#REF!</v>
      </c>
      <c r="L17" s="406" t="e">
        <f t="shared" si="2"/>
        <v>#REF!</v>
      </c>
    </row>
    <row r="18" spans="1:12" ht="14.25" hidden="1" customHeight="1">
      <c r="A18" s="874"/>
      <c r="B18" s="398"/>
      <c r="C18" s="136"/>
      <c r="D18" s="395">
        <f t="shared" si="3"/>
        <v>0</v>
      </c>
      <c r="E18" s="136"/>
      <c r="F18" s="136"/>
      <c r="G18" s="136"/>
      <c r="H18" s="396" t="str">
        <f t="shared" si="0"/>
        <v/>
      </c>
      <c r="I18" s="56"/>
      <c r="J18" s="397"/>
      <c r="K18" s="407"/>
      <c r="L18" s="406"/>
    </row>
    <row r="19" spans="1:12" s="391" customFormat="1" ht="14.25" customHeight="1">
      <c r="A19" s="896">
        <v>13</v>
      </c>
      <c r="B19" s="394" t="s">
        <v>310</v>
      </c>
      <c r="C19" s="395">
        <f>SUM(C20:C36)</f>
        <v>9742515.652499998</v>
      </c>
      <c r="D19" s="395">
        <f t="shared" si="3"/>
        <v>-257598.47250000015</v>
      </c>
      <c r="E19" s="395">
        <f>SUM(E20:E36)</f>
        <v>9484917.1799999978</v>
      </c>
      <c r="F19" s="395">
        <f>SUM(F20:F36)</f>
        <v>9484917.1799999978</v>
      </c>
      <c r="G19" s="395">
        <f>SUM(G20:G36)</f>
        <v>0</v>
      </c>
      <c r="H19" s="396">
        <f t="shared" si="0"/>
        <v>0</v>
      </c>
      <c r="I19" s="397">
        <f>资产负债表!D37</f>
        <v>9742515.6500000004</v>
      </c>
      <c r="J19" s="397">
        <f t="shared" ref="J19:J36" si="5">ROUND(C19-I19,2)</f>
        <v>0</v>
      </c>
      <c r="K19" s="405" t="e">
        <f>SUMIF(#REF!,"非流动资产合计",#REF!)</f>
        <v>#REF!</v>
      </c>
      <c r="L19" s="406" t="e">
        <f t="shared" ref="L19:L36" si="6">ROUND(E19-K19,2)</f>
        <v>#REF!</v>
      </c>
    </row>
    <row r="20" spans="1:12" ht="14.25" customHeight="1">
      <c r="A20" s="874">
        <v>14</v>
      </c>
      <c r="B20" s="398" t="s">
        <v>238</v>
      </c>
      <c r="C20" s="136">
        <f>'4-非流动资产汇总'!C7</f>
        <v>0</v>
      </c>
      <c r="D20" s="395">
        <f t="shared" si="3"/>
        <v>0</v>
      </c>
      <c r="E20" s="136">
        <f>'4-非流动资产汇总'!D7</f>
        <v>0</v>
      </c>
      <c r="F20" s="136">
        <f>'4-非流动资产汇总'!E7</f>
        <v>0</v>
      </c>
      <c r="G20" s="136">
        <f t="shared" ref="G20:G36" si="7">F20-E20</f>
        <v>0</v>
      </c>
      <c r="H20" s="396" t="str">
        <f t="shared" si="0"/>
        <v/>
      </c>
      <c r="I20" s="56">
        <f>资产负债表!D20</f>
        <v>0</v>
      </c>
      <c r="J20" s="397">
        <f t="shared" si="5"/>
        <v>0</v>
      </c>
      <c r="K20" s="407" t="e">
        <f>SUMIF(#REF!,B20,#REF!)</f>
        <v>#REF!</v>
      </c>
      <c r="L20" s="406" t="e">
        <f t="shared" si="6"/>
        <v>#REF!</v>
      </c>
    </row>
    <row r="21" spans="1:12" ht="14.25" customHeight="1">
      <c r="A21" s="874">
        <v>15</v>
      </c>
      <c r="B21" s="398" t="s">
        <v>240</v>
      </c>
      <c r="C21" s="136">
        <f>'4-非流动资产汇总'!C8</f>
        <v>0</v>
      </c>
      <c r="D21" s="395">
        <f t="shared" si="3"/>
        <v>0</v>
      </c>
      <c r="E21" s="136">
        <f>'4-非流动资产汇总'!D8</f>
        <v>0</v>
      </c>
      <c r="F21" s="136">
        <f>'4-非流动资产汇总'!E8</f>
        <v>0</v>
      </c>
      <c r="G21" s="136">
        <f t="shared" si="7"/>
        <v>0</v>
      </c>
      <c r="H21" s="396" t="str">
        <f t="shared" si="0"/>
        <v/>
      </c>
      <c r="I21" s="56">
        <f>资产负债表!D21</f>
        <v>0</v>
      </c>
      <c r="J21" s="397">
        <f t="shared" si="5"/>
        <v>0</v>
      </c>
      <c r="K21" s="407" t="e">
        <f>SUMIF(#REF!,B21,#REF!)</f>
        <v>#REF!</v>
      </c>
      <c r="L21" s="406" t="e">
        <f t="shared" si="6"/>
        <v>#REF!</v>
      </c>
    </row>
    <row r="22" spans="1:12" ht="14.25" customHeight="1">
      <c r="A22" s="874">
        <v>16</v>
      </c>
      <c r="B22" s="398" t="s">
        <v>242</v>
      </c>
      <c r="C22" s="136">
        <f>'4-非流动资产汇总'!C9</f>
        <v>0</v>
      </c>
      <c r="D22" s="395">
        <f t="shared" si="3"/>
        <v>0</v>
      </c>
      <c r="E22" s="136">
        <f>'4-非流动资产汇总'!D9</f>
        <v>0</v>
      </c>
      <c r="F22" s="136">
        <f>'4-非流动资产汇总'!E9</f>
        <v>0</v>
      </c>
      <c r="G22" s="136">
        <f t="shared" si="7"/>
        <v>0</v>
      </c>
      <c r="H22" s="396" t="str">
        <f t="shared" si="0"/>
        <v/>
      </c>
      <c r="I22" s="56">
        <f>资产负债表!D22</f>
        <v>0</v>
      </c>
      <c r="J22" s="397">
        <f t="shared" si="5"/>
        <v>0</v>
      </c>
      <c r="K22" s="407" t="e">
        <f>SUMIF(#REF!,B22,#REF!)</f>
        <v>#REF!</v>
      </c>
      <c r="L22" s="406" t="e">
        <f t="shared" si="6"/>
        <v>#REF!</v>
      </c>
    </row>
    <row r="23" spans="1:12" ht="14.25" customHeight="1">
      <c r="A23" s="874">
        <v>17</v>
      </c>
      <c r="B23" s="398" t="s">
        <v>244</v>
      </c>
      <c r="C23" s="136">
        <f>'4-非流动资产汇总'!C10</f>
        <v>0</v>
      </c>
      <c r="D23" s="395">
        <f t="shared" si="3"/>
        <v>0</v>
      </c>
      <c r="E23" s="136">
        <f>'4-非流动资产汇总'!D10</f>
        <v>0</v>
      </c>
      <c r="F23" s="136">
        <f>'4-非流动资产汇总'!E10</f>
        <v>0</v>
      </c>
      <c r="G23" s="136">
        <f t="shared" si="7"/>
        <v>0</v>
      </c>
      <c r="H23" s="396" t="str">
        <f t="shared" si="0"/>
        <v/>
      </c>
      <c r="I23" s="56">
        <f>资产负债表!D23</f>
        <v>0</v>
      </c>
      <c r="J23" s="397">
        <f t="shared" si="5"/>
        <v>0</v>
      </c>
      <c r="K23" s="407" t="e">
        <f>SUMIF(#REF!,B23,#REF!)</f>
        <v>#REF!</v>
      </c>
      <c r="L23" s="406" t="e">
        <f t="shared" si="6"/>
        <v>#REF!</v>
      </c>
    </row>
    <row r="24" spans="1:12" ht="14.25" customHeight="1">
      <c r="A24" s="874">
        <v>18</v>
      </c>
      <c r="B24" s="398" t="s">
        <v>246</v>
      </c>
      <c r="C24" s="136">
        <f>'4-非流动资产汇总'!C11</f>
        <v>0</v>
      </c>
      <c r="D24" s="395">
        <f t="shared" si="3"/>
        <v>0</v>
      </c>
      <c r="E24" s="136">
        <f>'4-非流动资产汇总'!D11</f>
        <v>0</v>
      </c>
      <c r="F24" s="136">
        <f>'4-非流动资产汇总'!E11</f>
        <v>0</v>
      </c>
      <c r="G24" s="136">
        <f t="shared" si="7"/>
        <v>0</v>
      </c>
      <c r="H24" s="396" t="str">
        <f t="shared" si="0"/>
        <v/>
      </c>
      <c r="I24" s="56">
        <f>资产负债表!D24</f>
        <v>0</v>
      </c>
      <c r="J24" s="397">
        <f t="shared" si="5"/>
        <v>0</v>
      </c>
      <c r="K24" s="407" t="e">
        <f>SUMIF(#REF!,B24,#REF!)</f>
        <v>#REF!</v>
      </c>
      <c r="L24" s="406" t="e">
        <f t="shared" si="6"/>
        <v>#REF!</v>
      </c>
    </row>
    <row r="25" spans="1:12" ht="14.25" customHeight="1">
      <c r="A25" s="874">
        <v>19</v>
      </c>
      <c r="B25" s="398" t="s">
        <v>248</v>
      </c>
      <c r="C25" s="136">
        <f>'4-非流动资产汇总'!C12</f>
        <v>7184552.6799999978</v>
      </c>
      <c r="D25" s="395">
        <f t="shared" si="3"/>
        <v>0</v>
      </c>
      <c r="E25" s="136">
        <f>'4-非流动资产汇总'!D12</f>
        <v>7184552.6799999978</v>
      </c>
      <c r="F25" s="136">
        <f>'4-非流动资产汇总'!E12</f>
        <v>7184552.6799999978</v>
      </c>
      <c r="G25" s="201">
        <f t="shared" si="7"/>
        <v>0</v>
      </c>
      <c r="H25" s="396">
        <f t="shared" si="0"/>
        <v>0</v>
      </c>
      <c r="I25" s="56">
        <f>资产负债表!D25</f>
        <v>7184552.6799999997</v>
      </c>
      <c r="J25" s="397">
        <f t="shared" si="5"/>
        <v>0</v>
      </c>
      <c r="K25" s="407" t="e">
        <f>SUMIF(#REF!,B25,#REF!)</f>
        <v>#REF!</v>
      </c>
      <c r="L25" s="406" t="e">
        <f t="shared" si="6"/>
        <v>#REF!</v>
      </c>
    </row>
    <row r="26" spans="1:12" ht="14.25" customHeight="1">
      <c r="A26" s="874">
        <v>20</v>
      </c>
      <c r="B26" s="398" t="s">
        <v>250</v>
      </c>
      <c r="C26" s="136">
        <f>'4-非流动资产汇总'!C13</f>
        <v>0</v>
      </c>
      <c r="D26" s="395">
        <f t="shared" si="3"/>
        <v>0</v>
      </c>
      <c r="E26" s="136">
        <f>'4-非流动资产汇总'!D13</f>
        <v>0</v>
      </c>
      <c r="F26" s="136">
        <f>'4-非流动资产汇总'!E13</f>
        <v>0</v>
      </c>
      <c r="G26" s="136">
        <f t="shared" si="7"/>
        <v>0</v>
      </c>
      <c r="H26" s="396" t="str">
        <f t="shared" si="0"/>
        <v/>
      </c>
      <c r="I26" s="56">
        <f>资产负债表!D26</f>
        <v>0</v>
      </c>
      <c r="J26" s="397">
        <f t="shared" si="5"/>
        <v>0</v>
      </c>
      <c r="K26" s="407" t="e">
        <f>SUMIF(#REF!,B26,#REF!)</f>
        <v>#REF!</v>
      </c>
      <c r="L26" s="406" t="e">
        <f t="shared" si="6"/>
        <v>#REF!</v>
      </c>
    </row>
    <row r="27" spans="1:12" ht="14.25" customHeight="1">
      <c r="A27" s="874">
        <v>21</v>
      </c>
      <c r="B27" s="398" t="s">
        <v>252</v>
      </c>
      <c r="C27" s="136">
        <f>'4-非流动资产汇总'!C14</f>
        <v>0</v>
      </c>
      <c r="D27" s="395">
        <f t="shared" si="3"/>
        <v>0</v>
      </c>
      <c r="E27" s="136">
        <f>'4-非流动资产汇总'!D14</f>
        <v>0</v>
      </c>
      <c r="F27" s="136">
        <f>'4-非流动资产汇总'!E14</f>
        <v>0</v>
      </c>
      <c r="G27" s="136">
        <f t="shared" si="7"/>
        <v>0</v>
      </c>
      <c r="H27" s="396" t="str">
        <f t="shared" si="0"/>
        <v/>
      </c>
      <c r="I27" s="56">
        <f>资产负债表!D27</f>
        <v>0</v>
      </c>
      <c r="J27" s="397">
        <f t="shared" si="5"/>
        <v>0</v>
      </c>
      <c r="K27" s="407" t="e">
        <f>SUMIF(#REF!,B27,#REF!)</f>
        <v>#REF!</v>
      </c>
      <c r="L27" s="406" t="e">
        <f t="shared" si="6"/>
        <v>#REF!</v>
      </c>
    </row>
    <row r="28" spans="1:12" ht="14.25" customHeight="1">
      <c r="A28" s="874">
        <v>22</v>
      </c>
      <c r="B28" s="398" t="s">
        <v>254</v>
      </c>
      <c r="C28" s="136">
        <f>'4-非流动资产汇总'!C15</f>
        <v>0</v>
      </c>
      <c r="D28" s="395">
        <f t="shared" si="3"/>
        <v>0</v>
      </c>
      <c r="E28" s="136">
        <f>'4-非流动资产汇总'!D15</f>
        <v>0</v>
      </c>
      <c r="F28" s="136">
        <f>'4-非流动资产汇总'!E15</f>
        <v>0</v>
      </c>
      <c r="G28" s="136">
        <f t="shared" si="7"/>
        <v>0</v>
      </c>
      <c r="H28" s="396" t="str">
        <f t="shared" si="0"/>
        <v/>
      </c>
      <c r="I28" s="56">
        <f>资产负债表!D28</f>
        <v>0</v>
      </c>
      <c r="J28" s="397">
        <f t="shared" si="5"/>
        <v>0</v>
      </c>
      <c r="K28" s="407" t="e">
        <f>SUMIF(#REF!,B28,#REF!)</f>
        <v>#REF!</v>
      </c>
      <c r="L28" s="406" t="e">
        <f t="shared" si="6"/>
        <v>#REF!</v>
      </c>
    </row>
    <row r="29" spans="1:12" ht="14.25" customHeight="1">
      <c r="A29" s="874">
        <v>23</v>
      </c>
      <c r="B29" s="398" t="s">
        <v>256</v>
      </c>
      <c r="C29" s="136">
        <f>'4-非流动资产汇总'!C16</f>
        <v>0</v>
      </c>
      <c r="D29" s="395">
        <f t="shared" si="3"/>
        <v>0</v>
      </c>
      <c r="E29" s="136">
        <f>'4-非流动资产汇总'!D16</f>
        <v>0</v>
      </c>
      <c r="F29" s="136">
        <f>'4-非流动资产汇总'!E16</f>
        <v>0</v>
      </c>
      <c r="G29" s="136">
        <f t="shared" si="7"/>
        <v>0</v>
      </c>
      <c r="H29" s="396" t="str">
        <f t="shared" si="0"/>
        <v/>
      </c>
      <c r="I29" s="56">
        <f>资产负债表!D29</f>
        <v>0</v>
      </c>
      <c r="J29" s="397">
        <f t="shared" si="5"/>
        <v>0</v>
      </c>
      <c r="K29" s="407" t="e">
        <f>SUMIF(#REF!,B29,#REF!)</f>
        <v>#REF!</v>
      </c>
      <c r="L29" s="406" t="e">
        <f t="shared" si="6"/>
        <v>#REF!</v>
      </c>
    </row>
    <row r="30" spans="1:12" ht="14.25" customHeight="1">
      <c r="A30" s="874">
        <v>24</v>
      </c>
      <c r="B30" s="398" t="s">
        <v>258</v>
      </c>
      <c r="C30" s="136">
        <f>'4-非流动资产汇总'!C17</f>
        <v>0</v>
      </c>
      <c r="D30" s="395">
        <f t="shared" si="3"/>
        <v>0</v>
      </c>
      <c r="E30" s="136">
        <f>'4-非流动资产汇总'!D17</f>
        <v>0</v>
      </c>
      <c r="F30" s="136">
        <f>'4-非流动资产汇总'!E17</f>
        <v>0</v>
      </c>
      <c r="G30" s="136">
        <f t="shared" si="7"/>
        <v>0</v>
      </c>
      <c r="H30" s="396" t="str">
        <f t="shared" si="0"/>
        <v/>
      </c>
      <c r="I30" s="56">
        <f>资产负债表!D30</f>
        <v>0</v>
      </c>
      <c r="J30" s="397">
        <f t="shared" si="5"/>
        <v>0</v>
      </c>
      <c r="K30" s="407" t="e">
        <f>SUMIF(#REF!,B30,#REF!)</f>
        <v>#REF!</v>
      </c>
      <c r="L30" s="406" t="e">
        <f t="shared" si="6"/>
        <v>#REF!</v>
      </c>
    </row>
    <row r="31" spans="1:12" ht="14.25" customHeight="1">
      <c r="A31" s="874">
        <v>25</v>
      </c>
      <c r="B31" s="398" t="s">
        <v>200</v>
      </c>
      <c r="C31" s="136">
        <f>'4-非流动资产汇总'!C18</f>
        <v>0</v>
      </c>
      <c r="D31" s="395">
        <f t="shared" si="3"/>
        <v>0</v>
      </c>
      <c r="E31" s="136">
        <f>'4-非流动资产汇总'!D18</f>
        <v>0</v>
      </c>
      <c r="F31" s="136">
        <f>'4-非流动资产汇总'!E18</f>
        <v>0</v>
      </c>
      <c r="G31" s="136">
        <f t="shared" si="7"/>
        <v>0</v>
      </c>
      <c r="H31" s="396" t="str">
        <f t="shared" si="0"/>
        <v/>
      </c>
      <c r="I31" s="56">
        <f>资产负债表!D31</f>
        <v>0</v>
      </c>
      <c r="J31" s="397">
        <f t="shared" si="5"/>
        <v>0</v>
      </c>
      <c r="K31" s="407" t="e">
        <f>SUMIF(#REF!,B31,#REF!)</f>
        <v>#REF!</v>
      </c>
      <c r="L31" s="406" t="e">
        <f t="shared" si="6"/>
        <v>#REF!</v>
      </c>
    </row>
    <row r="32" spans="1:12" ht="14.25" customHeight="1">
      <c r="A32" s="874">
        <v>26</v>
      </c>
      <c r="B32" s="398" t="s">
        <v>259</v>
      </c>
      <c r="C32" s="136">
        <f>'4-非流动资产汇总'!C19</f>
        <v>0</v>
      </c>
      <c r="D32" s="395">
        <f t="shared" si="3"/>
        <v>0</v>
      </c>
      <c r="E32" s="136">
        <f>'4-非流动资产汇总'!D19</f>
        <v>0</v>
      </c>
      <c r="F32" s="136">
        <f>'4-非流动资产汇总'!E19</f>
        <v>0</v>
      </c>
      <c r="G32" s="136">
        <f t="shared" si="7"/>
        <v>0</v>
      </c>
      <c r="H32" s="396" t="str">
        <f t="shared" si="0"/>
        <v/>
      </c>
      <c r="I32" s="56">
        <f>资产负债表!D32</f>
        <v>0</v>
      </c>
      <c r="J32" s="397">
        <f t="shared" si="5"/>
        <v>0</v>
      </c>
      <c r="K32" s="407" t="e">
        <f>SUMIF(#REF!,B32,#REF!)</f>
        <v>#REF!</v>
      </c>
      <c r="L32" s="406" t="e">
        <f t="shared" si="6"/>
        <v>#REF!</v>
      </c>
    </row>
    <row r="33" spans="1:12" ht="14.25" customHeight="1">
      <c r="A33" s="874">
        <v>27</v>
      </c>
      <c r="B33" s="398" t="s">
        <v>260</v>
      </c>
      <c r="C33" s="136">
        <f>'4-非流动资产汇总'!C20</f>
        <v>0</v>
      </c>
      <c r="D33" s="395">
        <f t="shared" si="3"/>
        <v>0</v>
      </c>
      <c r="E33" s="136">
        <f>'4-非流动资产汇总'!D20</f>
        <v>0</v>
      </c>
      <c r="F33" s="136">
        <f>'4-非流动资产汇总'!E20</f>
        <v>0</v>
      </c>
      <c r="G33" s="136">
        <f t="shared" si="7"/>
        <v>0</v>
      </c>
      <c r="H33" s="396" t="str">
        <f t="shared" si="0"/>
        <v/>
      </c>
      <c r="I33" s="56">
        <f>资产负债表!D33</f>
        <v>0</v>
      </c>
      <c r="J33" s="397">
        <f t="shared" si="5"/>
        <v>0</v>
      </c>
      <c r="K33" s="407" t="e">
        <f>SUMIF(#REF!,B33,#REF!)</f>
        <v>#REF!</v>
      </c>
      <c r="L33" s="406" t="e">
        <f t="shared" si="6"/>
        <v>#REF!</v>
      </c>
    </row>
    <row r="34" spans="1:12" ht="14.25" customHeight="1">
      <c r="A34" s="874">
        <v>28</v>
      </c>
      <c r="B34" s="398" t="s">
        <v>261</v>
      </c>
      <c r="C34" s="136">
        <f>'4-非流动资产汇总'!C21</f>
        <v>2300364.5</v>
      </c>
      <c r="D34" s="136">
        <f t="shared" si="3"/>
        <v>0</v>
      </c>
      <c r="E34" s="136">
        <f>'4-非流动资产汇总'!D21</f>
        <v>2300364.5</v>
      </c>
      <c r="F34" s="136">
        <f>'4-非流动资产汇总'!E21</f>
        <v>2300364.5</v>
      </c>
      <c r="G34" s="136">
        <f t="shared" si="7"/>
        <v>0</v>
      </c>
      <c r="H34" s="396">
        <f t="shared" si="0"/>
        <v>0</v>
      </c>
      <c r="I34" s="56">
        <f>资产负债表!D34</f>
        <v>2300364.5</v>
      </c>
      <c r="J34" s="397">
        <f t="shared" si="5"/>
        <v>0</v>
      </c>
      <c r="K34" s="407" t="e">
        <f>SUMIF(#REF!,B34,#REF!)</f>
        <v>#REF!</v>
      </c>
      <c r="L34" s="406" t="e">
        <f t="shared" si="6"/>
        <v>#REF!</v>
      </c>
    </row>
    <row r="35" spans="1:12" ht="14.25" customHeight="1">
      <c r="A35" s="874">
        <v>29</v>
      </c>
      <c r="B35" s="398" t="s">
        <v>262</v>
      </c>
      <c r="C35" s="136">
        <f>'4-非流动资产汇总'!C22</f>
        <v>257598.4725</v>
      </c>
      <c r="D35" s="136">
        <f t="shared" si="3"/>
        <v>-257598.4725</v>
      </c>
      <c r="E35" s="136">
        <f>'4-非流动资产汇总'!D22</f>
        <v>0</v>
      </c>
      <c r="F35" s="136">
        <f>'4-非流动资产汇总'!E22</f>
        <v>0</v>
      </c>
      <c r="G35" s="136">
        <f t="shared" si="7"/>
        <v>0</v>
      </c>
      <c r="H35" s="396" t="str">
        <f t="shared" si="0"/>
        <v/>
      </c>
      <c r="I35" s="56">
        <f>资产负债表!D35</f>
        <v>257598.47</v>
      </c>
      <c r="J35" s="397">
        <f t="shared" si="5"/>
        <v>0</v>
      </c>
      <c r="K35" s="407" t="e">
        <f>SUMIF(#REF!,B35,#REF!)</f>
        <v>#REF!</v>
      </c>
      <c r="L35" s="406" t="e">
        <f t="shared" si="6"/>
        <v>#REF!</v>
      </c>
    </row>
    <row r="36" spans="1:12" ht="14.25" customHeight="1">
      <c r="A36" s="874">
        <v>30</v>
      </c>
      <c r="B36" s="398" t="s">
        <v>263</v>
      </c>
      <c r="C36" s="136">
        <f>'4-非流动资产汇总'!C23</f>
        <v>0</v>
      </c>
      <c r="D36" s="395">
        <f t="shared" si="3"/>
        <v>0</v>
      </c>
      <c r="E36" s="136">
        <f>'4-非流动资产汇总'!D23</f>
        <v>0</v>
      </c>
      <c r="F36" s="136">
        <f>'4-非流动资产汇总'!E23</f>
        <v>0</v>
      </c>
      <c r="G36" s="136">
        <f t="shared" si="7"/>
        <v>0</v>
      </c>
      <c r="H36" s="396" t="str">
        <f t="shared" si="0"/>
        <v/>
      </c>
      <c r="I36" s="56">
        <f>资产负债表!D36</f>
        <v>0</v>
      </c>
      <c r="J36" s="397">
        <f t="shared" si="5"/>
        <v>0</v>
      </c>
      <c r="K36" s="407" t="e">
        <f>SUMIF(#REF!,B36,#REF!)</f>
        <v>#REF!</v>
      </c>
      <c r="L36" s="406" t="e">
        <f t="shared" si="6"/>
        <v>#REF!</v>
      </c>
    </row>
    <row r="37" spans="1:12" ht="14.25" hidden="1" customHeight="1">
      <c r="A37" s="874"/>
      <c r="B37" s="398"/>
      <c r="C37" s="136"/>
      <c r="D37" s="395">
        <f t="shared" si="3"/>
        <v>0</v>
      </c>
      <c r="E37" s="136"/>
      <c r="F37" s="136"/>
      <c r="G37" s="136"/>
      <c r="H37" s="396" t="str">
        <f t="shared" si="0"/>
        <v/>
      </c>
      <c r="I37" s="56"/>
      <c r="J37" s="397"/>
      <c r="K37" s="407"/>
      <c r="L37" s="406"/>
    </row>
    <row r="38" spans="1:12" s="391" customFormat="1" ht="14.25" customHeight="1">
      <c r="A38" s="896">
        <v>31</v>
      </c>
      <c r="B38" s="399" t="s">
        <v>311</v>
      </c>
      <c r="C38" s="395">
        <f>SUM(C6,C19)</f>
        <v>19961970.822499998</v>
      </c>
      <c r="D38" s="395">
        <f t="shared" si="3"/>
        <v>-712428.62250000238</v>
      </c>
      <c r="E38" s="395">
        <f>SUM(E6,E19)</f>
        <v>19249542.199999996</v>
      </c>
      <c r="F38" s="395">
        <f>SUM(F6,F19)</f>
        <v>19249542.199999996</v>
      </c>
      <c r="G38" s="395">
        <f>SUM(G6,G19)</f>
        <v>0</v>
      </c>
      <c r="H38" s="396">
        <f t="shared" si="0"/>
        <v>0</v>
      </c>
      <c r="I38" s="397">
        <f>资产负债表!D38</f>
        <v>19961970.82</v>
      </c>
      <c r="J38" s="397">
        <f t="shared" ref="J38:J51" si="8">ROUND(C38-I38,2)</f>
        <v>0</v>
      </c>
      <c r="K38" s="405" t="e">
        <f>SUMIF(#REF!,"资产合计",#REF!)+SUMIF(#REF!,"资产总计",#REF!)</f>
        <v>#REF!</v>
      </c>
      <c r="L38" s="406" t="e">
        <f t="shared" ref="L38:L51" si="9">ROUND(E38-K38,2)</f>
        <v>#REF!</v>
      </c>
    </row>
    <row r="39" spans="1:12" s="391" customFormat="1" ht="14.25" customHeight="1">
      <c r="A39" s="896">
        <v>32</v>
      </c>
      <c r="B39" s="399" t="s">
        <v>312</v>
      </c>
      <c r="C39" s="395">
        <f>SUM(C40:C51)</f>
        <v>9455955.370000001</v>
      </c>
      <c r="D39" s="395">
        <f t="shared" si="3"/>
        <v>100243.34979819879</v>
      </c>
      <c r="E39" s="395">
        <f>SUM(E40:E51)</f>
        <v>9556198.7197981998</v>
      </c>
      <c r="F39" s="395">
        <f>SUM(F40:F51)</f>
        <v>9556198.7197981998</v>
      </c>
      <c r="G39" s="395">
        <f>SUM(G40:G51)</f>
        <v>0</v>
      </c>
      <c r="H39" s="396">
        <f t="shared" si="0"/>
        <v>0</v>
      </c>
      <c r="I39" s="397">
        <f>资产负债表!I19</f>
        <v>9455955.3699999992</v>
      </c>
      <c r="J39" s="397">
        <f t="shared" si="8"/>
        <v>0</v>
      </c>
      <c r="K39" s="405" t="e">
        <f>SUMIF(#REF!,"流动负债合计",#REF!)</f>
        <v>#REF!</v>
      </c>
      <c r="L39" s="406" t="e">
        <f t="shared" si="9"/>
        <v>#REF!</v>
      </c>
    </row>
    <row r="40" spans="1:12" ht="14.25" customHeight="1">
      <c r="A40" s="874">
        <v>33</v>
      </c>
      <c r="B40" s="398" t="s">
        <v>213</v>
      </c>
      <c r="C40" s="136">
        <f>'5流动负债汇总'!C7</f>
        <v>0</v>
      </c>
      <c r="D40" s="395">
        <f t="shared" si="3"/>
        <v>0</v>
      </c>
      <c r="E40" s="136">
        <f>'5流动负债汇总'!D7</f>
        <v>0</v>
      </c>
      <c r="F40" s="136">
        <f>'5流动负债汇总'!E7</f>
        <v>0</v>
      </c>
      <c r="G40" s="136">
        <f t="shared" ref="G40:G51" si="10">F40-E40</f>
        <v>0</v>
      </c>
      <c r="H40" s="396" t="str">
        <f t="shared" si="0"/>
        <v/>
      </c>
      <c r="I40" s="56">
        <f>资产负债表!I7</f>
        <v>0</v>
      </c>
      <c r="J40" s="397">
        <f t="shared" si="8"/>
        <v>0</v>
      </c>
      <c r="K40" s="407" t="e">
        <f>SUMIF(#REF!,B40,#REF!)</f>
        <v>#REF!</v>
      </c>
      <c r="L40" s="406" t="e">
        <f t="shared" si="9"/>
        <v>#REF!</v>
      </c>
    </row>
    <row r="41" spans="1:12" ht="14.25" customHeight="1">
      <c r="A41" s="874">
        <v>34</v>
      </c>
      <c r="B41" s="398" t="s">
        <v>215</v>
      </c>
      <c r="C41" s="136">
        <f>'5流动负债汇总'!C8</f>
        <v>0</v>
      </c>
      <c r="D41" s="395">
        <f t="shared" si="3"/>
        <v>0</v>
      </c>
      <c r="E41" s="136">
        <f>'5流动负债汇总'!D8</f>
        <v>0</v>
      </c>
      <c r="F41" s="136">
        <f>'5流动负债汇总'!E8</f>
        <v>0</v>
      </c>
      <c r="G41" s="136">
        <f t="shared" si="10"/>
        <v>0</v>
      </c>
      <c r="H41" s="396" t="str">
        <f t="shared" si="0"/>
        <v/>
      </c>
      <c r="I41" s="56">
        <f>资产负债表!I8</f>
        <v>0</v>
      </c>
      <c r="J41" s="397">
        <f t="shared" si="8"/>
        <v>0</v>
      </c>
      <c r="K41" s="407" t="e">
        <f>SUMIF(#REF!,B41,#REF!)</f>
        <v>#REF!</v>
      </c>
      <c r="L41" s="406" t="e">
        <f t="shared" si="9"/>
        <v>#REF!</v>
      </c>
    </row>
    <row r="42" spans="1:12" ht="14.25" customHeight="1">
      <c r="A42" s="874">
        <v>35</v>
      </c>
      <c r="B42" s="398" t="s">
        <v>217</v>
      </c>
      <c r="C42" s="136">
        <f>'5流动负债汇总'!C9</f>
        <v>0</v>
      </c>
      <c r="D42" s="395">
        <f t="shared" si="3"/>
        <v>0</v>
      </c>
      <c r="E42" s="136">
        <f>'5流动负债汇总'!D9</f>
        <v>0</v>
      </c>
      <c r="F42" s="136">
        <f>'5流动负债汇总'!E9</f>
        <v>0</v>
      </c>
      <c r="G42" s="136">
        <f t="shared" si="10"/>
        <v>0</v>
      </c>
      <c r="H42" s="396" t="str">
        <f t="shared" si="0"/>
        <v/>
      </c>
      <c r="I42" s="56">
        <f>资产负债表!I9</f>
        <v>0</v>
      </c>
      <c r="J42" s="397">
        <f t="shared" si="8"/>
        <v>0</v>
      </c>
      <c r="K42" s="407" t="e">
        <f>SUMIF(#REF!,B42,#REF!)</f>
        <v>#REF!</v>
      </c>
      <c r="L42" s="406" t="e">
        <f t="shared" si="9"/>
        <v>#REF!</v>
      </c>
    </row>
    <row r="43" spans="1:12" ht="14.25" customHeight="1">
      <c r="A43" s="874">
        <v>36</v>
      </c>
      <c r="B43" s="398" t="s">
        <v>219</v>
      </c>
      <c r="C43" s="136">
        <f>'5流动负债汇总'!C10</f>
        <v>1711275.52</v>
      </c>
      <c r="D43" s="136">
        <f t="shared" si="3"/>
        <v>-788.5</v>
      </c>
      <c r="E43" s="136">
        <f>'5流动负债汇总'!D10</f>
        <v>1710487.02</v>
      </c>
      <c r="F43" s="136">
        <f>'5流动负债汇总'!E10</f>
        <v>1710487.02</v>
      </c>
      <c r="G43" s="136">
        <f t="shared" si="10"/>
        <v>0</v>
      </c>
      <c r="H43" s="396">
        <f t="shared" si="0"/>
        <v>0</v>
      </c>
      <c r="I43" s="56">
        <f>资产负债表!I10</f>
        <v>1711275.52</v>
      </c>
      <c r="J43" s="397">
        <f t="shared" si="8"/>
        <v>0</v>
      </c>
      <c r="K43" s="407" t="e">
        <f>SUMIF(#REF!,B43,#REF!)</f>
        <v>#REF!</v>
      </c>
      <c r="L43" s="406" t="e">
        <f t="shared" si="9"/>
        <v>#REF!</v>
      </c>
    </row>
    <row r="44" spans="1:12" ht="14.25" customHeight="1">
      <c r="A44" s="874">
        <v>37</v>
      </c>
      <c r="B44" s="398" t="s">
        <v>221</v>
      </c>
      <c r="C44" s="136">
        <f>'5流动负债汇总'!C11</f>
        <v>0</v>
      </c>
      <c r="D44" s="136">
        <f t="shared" si="3"/>
        <v>0</v>
      </c>
      <c r="E44" s="136">
        <f>'5流动负债汇总'!D11</f>
        <v>0</v>
      </c>
      <c r="F44" s="136">
        <f>'5流动负债汇总'!E11</f>
        <v>0</v>
      </c>
      <c r="G44" s="136">
        <f t="shared" si="10"/>
        <v>0</v>
      </c>
      <c r="H44" s="396" t="str">
        <f t="shared" si="0"/>
        <v/>
      </c>
      <c r="I44" s="56">
        <f>资产负债表!I11</f>
        <v>0</v>
      </c>
      <c r="J44" s="397">
        <f t="shared" si="8"/>
        <v>0</v>
      </c>
      <c r="K44" s="407" t="e">
        <f>SUMIF(#REF!,B44,#REF!)</f>
        <v>#REF!</v>
      </c>
      <c r="L44" s="406" t="e">
        <f t="shared" si="9"/>
        <v>#REF!</v>
      </c>
    </row>
    <row r="45" spans="1:12" ht="14.25" customHeight="1">
      <c r="A45" s="874">
        <v>38</v>
      </c>
      <c r="B45" s="398" t="s">
        <v>223</v>
      </c>
      <c r="C45" s="136">
        <f>'5流动负债汇总'!C12</f>
        <v>255719.22</v>
      </c>
      <c r="D45" s="136">
        <f t="shared" si="3"/>
        <v>-3453.2200000000012</v>
      </c>
      <c r="E45" s="136">
        <f>'5流动负债汇总'!D12</f>
        <v>252266</v>
      </c>
      <c r="F45" s="136">
        <f>'5流动负债汇总'!E12</f>
        <v>252266</v>
      </c>
      <c r="G45" s="136">
        <f t="shared" si="10"/>
        <v>0</v>
      </c>
      <c r="H45" s="396">
        <f t="shared" si="0"/>
        <v>0</v>
      </c>
      <c r="I45" s="56">
        <f>资产负债表!I12</f>
        <v>255719.22</v>
      </c>
      <c r="J45" s="397">
        <f t="shared" si="8"/>
        <v>0</v>
      </c>
      <c r="K45" s="407" t="e">
        <f>SUMIF(#REF!,B45,#REF!)</f>
        <v>#REF!</v>
      </c>
      <c r="L45" s="406" t="e">
        <f t="shared" si="9"/>
        <v>#REF!</v>
      </c>
    </row>
    <row r="46" spans="1:12" ht="14.25" customHeight="1">
      <c r="A46" s="874">
        <v>39</v>
      </c>
      <c r="B46" s="398" t="s">
        <v>225</v>
      </c>
      <c r="C46" s="136">
        <f>'5流动负债汇总'!C13</f>
        <v>6766.5700000000006</v>
      </c>
      <c r="D46" s="136">
        <f t="shared" si="3"/>
        <v>-813.44020180000371</v>
      </c>
      <c r="E46" s="136">
        <f>'5流动负债汇总'!D13</f>
        <v>5953.1297981999969</v>
      </c>
      <c r="F46" s="136">
        <f>'5流动负债汇总'!E13</f>
        <v>5953.1297981999969</v>
      </c>
      <c r="G46" s="136">
        <f t="shared" si="10"/>
        <v>0</v>
      </c>
      <c r="H46" s="396">
        <f t="shared" si="0"/>
        <v>0</v>
      </c>
      <c r="I46" s="56">
        <f>资产负债表!I13</f>
        <v>6766.57</v>
      </c>
      <c r="J46" s="397">
        <f t="shared" si="8"/>
        <v>0</v>
      </c>
      <c r="K46" s="407" t="e">
        <f>SUMIF(#REF!,B46,#REF!)</f>
        <v>#REF!</v>
      </c>
      <c r="L46" s="406" t="e">
        <f t="shared" si="9"/>
        <v>#REF!</v>
      </c>
    </row>
    <row r="47" spans="1:12" ht="14.25" customHeight="1">
      <c r="A47" s="874">
        <v>40</v>
      </c>
      <c r="B47" s="398" t="s">
        <v>227</v>
      </c>
      <c r="C47" s="136">
        <f>'5流动负债汇总'!C14</f>
        <v>0</v>
      </c>
      <c r="D47" s="395">
        <f t="shared" si="3"/>
        <v>0</v>
      </c>
      <c r="E47" s="136">
        <f>'5流动负债汇总'!D14</f>
        <v>0</v>
      </c>
      <c r="F47" s="136">
        <f>'5流动负债汇总'!E14</f>
        <v>0</v>
      </c>
      <c r="G47" s="136">
        <f t="shared" si="10"/>
        <v>0</v>
      </c>
      <c r="H47" s="396" t="str">
        <f t="shared" si="0"/>
        <v/>
      </c>
      <c r="I47" s="56">
        <f>资产负债表!I14</f>
        <v>0</v>
      </c>
      <c r="J47" s="397">
        <f t="shared" si="8"/>
        <v>0</v>
      </c>
      <c r="K47" s="407" t="e">
        <f>SUMIF(#REF!,B47,#REF!)</f>
        <v>#REF!</v>
      </c>
      <c r="L47" s="406" t="e">
        <f t="shared" si="9"/>
        <v>#REF!</v>
      </c>
    </row>
    <row r="48" spans="1:12" ht="14.25" customHeight="1">
      <c r="A48" s="874">
        <v>41</v>
      </c>
      <c r="B48" s="398" t="s">
        <v>229</v>
      </c>
      <c r="C48" s="136">
        <f>'5流动负债汇总'!C15</f>
        <v>0</v>
      </c>
      <c r="D48" s="395">
        <f t="shared" si="3"/>
        <v>0</v>
      </c>
      <c r="E48" s="136">
        <f>'5流动负债汇总'!D15</f>
        <v>0</v>
      </c>
      <c r="F48" s="136">
        <f>'5流动负债汇总'!E15</f>
        <v>0</v>
      </c>
      <c r="G48" s="136">
        <f t="shared" si="10"/>
        <v>0</v>
      </c>
      <c r="H48" s="396" t="str">
        <f t="shared" si="0"/>
        <v/>
      </c>
      <c r="I48" s="56">
        <f>资产负债表!I15</f>
        <v>0</v>
      </c>
      <c r="J48" s="397">
        <f t="shared" si="8"/>
        <v>0</v>
      </c>
      <c r="K48" s="407" t="e">
        <f>SUMIF(#REF!,B48,#REF!)</f>
        <v>#REF!</v>
      </c>
      <c r="L48" s="406" t="e">
        <f t="shared" si="9"/>
        <v>#REF!</v>
      </c>
    </row>
    <row r="49" spans="1:12" ht="14.25" customHeight="1">
      <c r="A49" s="874">
        <v>42</v>
      </c>
      <c r="B49" s="398" t="s">
        <v>231</v>
      </c>
      <c r="C49" s="136">
        <f>'5流动负债汇总'!C16</f>
        <v>7482194.0600000005</v>
      </c>
      <c r="D49" s="136">
        <f t="shared" si="3"/>
        <v>105298.50999999978</v>
      </c>
      <c r="E49" s="136">
        <f>'5流动负债汇总'!D16</f>
        <v>7587492.5700000003</v>
      </c>
      <c r="F49" s="136">
        <f>'5流动负债汇总'!E16</f>
        <v>7587492.5700000003</v>
      </c>
      <c r="G49" s="136">
        <f t="shared" si="10"/>
        <v>0</v>
      </c>
      <c r="H49" s="396">
        <f t="shared" si="0"/>
        <v>0</v>
      </c>
      <c r="I49" s="56">
        <f>资产负债表!I16</f>
        <v>7482194.0599999996</v>
      </c>
      <c r="J49" s="397">
        <f t="shared" si="8"/>
        <v>0</v>
      </c>
      <c r="K49" s="407" t="e">
        <f>SUMIF(#REF!,B49,#REF!)</f>
        <v>#REF!</v>
      </c>
      <c r="L49" s="406" t="e">
        <f t="shared" si="9"/>
        <v>#REF!</v>
      </c>
    </row>
    <row r="50" spans="1:12" ht="14.25" customHeight="1">
      <c r="A50" s="874">
        <v>43</v>
      </c>
      <c r="B50" s="398" t="s">
        <v>233</v>
      </c>
      <c r="C50" s="136">
        <f>'5流动负债汇总'!C17</f>
        <v>0</v>
      </c>
      <c r="D50" s="395">
        <f t="shared" si="3"/>
        <v>0</v>
      </c>
      <c r="E50" s="136">
        <f>'5流动负债汇总'!D17</f>
        <v>0</v>
      </c>
      <c r="F50" s="136">
        <f>'5流动负债汇总'!E17</f>
        <v>0</v>
      </c>
      <c r="G50" s="136">
        <f t="shared" si="10"/>
        <v>0</v>
      </c>
      <c r="H50" s="396" t="str">
        <f t="shared" si="0"/>
        <v/>
      </c>
      <c r="I50" s="56">
        <f>资产负债表!I17</f>
        <v>0</v>
      </c>
      <c r="J50" s="397">
        <f t="shared" si="8"/>
        <v>0</v>
      </c>
      <c r="K50" s="407" t="e">
        <f>SUMIF(#REF!,B50,#REF!)</f>
        <v>#REF!</v>
      </c>
      <c r="L50" s="406" t="e">
        <f t="shared" si="9"/>
        <v>#REF!</v>
      </c>
    </row>
    <row r="51" spans="1:12" ht="14.25" customHeight="1">
      <c r="A51" s="874">
        <v>44</v>
      </c>
      <c r="B51" s="398" t="s">
        <v>235</v>
      </c>
      <c r="C51" s="136">
        <f>'5流动负债汇总'!C18</f>
        <v>0</v>
      </c>
      <c r="D51" s="395">
        <f t="shared" si="3"/>
        <v>0</v>
      </c>
      <c r="E51" s="136">
        <f>'5流动负债汇总'!D18</f>
        <v>0</v>
      </c>
      <c r="F51" s="136">
        <f>'5流动负债汇总'!E18</f>
        <v>0</v>
      </c>
      <c r="G51" s="136">
        <f t="shared" si="10"/>
        <v>0</v>
      </c>
      <c r="H51" s="396" t="str">
        <f t="shared" si="0"/>
        <v/>
      </c>
      <c r="I51" s="56">
        <f>资产负债表!I18</f>
        <v>0</v>
      </c>
      <c r="J51" s="397">
        <f t="shared" si="8"/>
        <v>0</v>
      </c>
      <c r="K51" s="407" t="e">
        <f>SUMIF(#REF!,B51,#REF!)</f>
        <v>#REF!</v>
      </c>
      <c r="L51" s="406" t="e">
        <f t="shared" si="9"/>
        <v>#REF!</v>
      </c>
    </row>
    <row r="52" spans="1:12" ht="14.25" hidden="1" customHeight="1">
      <c r="A52" s="874"/>
      <c r="B52" s="398"/>
      <c r="C52" s="136"/>
      <c r="D52" s="395">
        <f t="shared" si="3"/>
        <v>0</v>
      </c>
      <c r="E52" s="136"/>
      <c r="F52" s="136"/>
      <c r="G52" s="136"/>
      <c r="H52" s="396" t="str">
        <f t="shared" si="0"/>
        <v/>
      </c>
      <c r="I52" s="56"/>
      <c r="J52" s="397"/>
      <c r="K52" s="407"/>
      <c r="L52" s="406"/>
    </row>
    <row r="53" spans="1:12" s="391" customFormat="1" ht="14.25" customHeight="1">
      <c r="A53" s="896">
        <v>45</v>
      </c>
      <c r="B53" s="399" t="s">
        <v>313</v>
      </c>
      <c r="C53" s="395">
        <f>SUM(C54:C60)</f>
        <v>0</v>
      </c>
      <c r="D53" s="395">
        <f t="shared" si="3"/>
        <v>0</v>
      </c>
      <c r="E53" s="395">
        <f>SUM(E54:E60)</f>
        <v>0</v>
      </c>
      <c r="F53" s="395">
        <f>SUM(F54:F60)</f>
        <v>0</v>
      </c>
      <c r="G53" s="395">
        <f>SUM(G54:G60)</f>
        <v>0</v>
      </c>
      <c r="H53" s="396" t="str">
        <f t="shared" si="0"/>
        <v/>
      </c>
      <c r="I53" s="397">
        <f>资产负债表!I28</f>
        <v>0</v>
      </c>
      <c r="J53" s="397">
        <f t="shared" ref="J53:J60" si="11">ROUND(C53-I53,2)</f>
        <v>0</v>
      </c>
      <c r="K53" s="405" t="e">
        <f>SUMIF(#REF!,"非流动负债合计",#REF!)</f>
        <v>#REF!</v>
      </c>
      <c r="L53" s="406" t="e">
        <f t="shared" ref="L53:L60" si="12">ROUND(E53-K53,2)</f>
        <v>#REF!</v>
      </c>
    </row>
    <row r="54" spans="1:12" ht="14.25" customHeight="1">
      <c r="A54" s="874">
        <v>46</v>
      </c>
      <c r="B54" s="398" t="s">
        <v>241</v>
      </c>
      <c r="C54" s="136">
        <f>'6-非流动负债汇总 '!C7</f>
        <v>0</v>
      </c>
      <c r="D54" s="395">
        <f t="shared" si="3"/>
        <v>0</v>
      </c>
      <c r="E54" s="136">
        <f>'6-非流动负债汇总 '!D7</f>
        <v>0</v>
      </c>
      <c r="F54" s="136">
        <f>'6-非流动负债汇总 '!E7</f>
        <v>0</v>
      </c>
      <c r="G54" s="136">
        <f t="shared" ref="G54:G60" si="13">F54-E54</f>
        <v>0</v>
      </c>
      <c r="H54" s="396" t="str">
        <f t="shared" si="0"/>
        <v/>
      </c>
      <c r="I54" s="56">
        <f>资产负债表!I21</f>
        <v>0</v>
      </c>
      <c r="J54" s="397">
        <f t="shared" si="11"/>
        <v>0</v>
      </c>
      <c r="K54" s="407" t="e">
        <f>SUMIF(#REF!,B54,#REF!)</f>
        <v>#REF!</v>
      </c>
      <c r="L54" s="406" t="e">
        <f t="shared" si="12"/>
        <v>#REF!</v>
      </c>
    </row>
    <row r="55" spans="1:12" ht="14.25" customHeight="1">
      <c r="A55" s="874">
        <v>47</v>
      </c>
      <c r="B55" s="398" t="s">
        <v>243</v>
      </c>
      <c r="C55" s="136">
        <f>'6-非流动负债汇总 '!C8</f>
        <v>0</v>
      </c>
      <c r="D55" s="395">
        <f t="shared" si="3"/>
        <v>0</v>
      </c>
      <c r="E55" s="136">
        <f>'6-非流动负债汇总 '!D8</f>
        <v>0</v>
      </c>
      <c r="F55" s="136">
        <f>'6-非流动负债汇总 '!E8</f>
        <v>0</v>
      </c>
      <c r="G55" s="136">
        <f t="shared" si="13"/>
        <v>0</v>
      </c>
      <c r="H55" s="396" t="str">
        <f t="shared" si="0"/>
        <v/>
      </c>
      <c r="I55" s="56">
        <f>资产负债表!I22</f>
        <v>0</v>
      </c>
      <c r="J55" s="397">
        <f t="shared" si="11"/>
        <v>0</v>
      </c>
      <c r="K55" s="407" t="e">
        <f>SUMIF(#REF!,B55,#REF!)</f>
        <v>#REF!</v>
      </c>
      <c r="L55" s="406" t="e">
        <f t="shared" si="12"/>
        <v>#REF!</v>
      </c>
    </row>
    <row r="56" spans="1:12" ht="14.25" customHeight="1">
      <c r="A56" s="874">
        <v>48</v>
      </c>
      <c r="B56" s="398" t="s">
        <v>245</v>
      </c>
      <c r="C56" s="136">
        <f>'6-非流动负债汇总 '!C9</f>
        <v>0</v>
      </c>
      <c r="D56" s="395">
        <f t="shared" si="3"/>
        <v>0</v>
      </c>
      <c r="E56" s="136">
        <f>'6-非流动负债汇总 '!D9</f>
        <v>0</v>
      </c>
      <c r="F56" s="136">
        <f>'6-非流动负债汇总 '!E9</f>
        <v>0</v>
      </c>
      <c r="G56" s="136">
        <f t="shared" si="13"/>
        <v>0</v>
      </c>
      <c r="H56" s="396" t="str">
        <f t="shared" si="0"/>
        <v/>
      </c>
      <c r="I56" s="56">
        <f>资产负债表!I23</f>
        <v>0</v>
      </c>
      <c r="J56" s="397">
        <f t="shared" si="11"/>
        <v>0</v>
      </c>
      <c r="K56" s="407" t="e">
        <f>SUMIF(#REF!,B56,#REF!)</f>
        <v>#REF!</v>
      </c>
      <c r="L56" s="406" t="e">
        <f t="shared" si="12"/>
        <v>#REF!</v>
      </c>
    </row>
    <row r="57" spans="1:12" ht="14.25" customHeight="1">
      <c r="A57" s="874">
        <v>49</v>
      </c>
      <c r="B57" s="398" t="s">
        <v>247</v>
      </c>
      <c r="C57" s="136">
        <f>'6-非流动负债汇总 '!C10</f>
        <v>0</v>
      </c>
      <c r="D57" s="395">
        <f t="shared" si="3"/>
        <v>0</v>
      </c>
      <c r="E57" s="136">
        <f>'6-非流动负债汇总 '!D10</f>
        <v>0</v>
      </c>
      <c r="F57" s="136">
        <f>'6-非流动负债汇总 '!E10</f>
        <v>0</v>
      </c>
      <c r="G57" s="136">
        <f t="shared" si="13"/>
        <v>0</v>
      </c>
      <c r="H57" s="396" t="str">
        <f t="shared" si="0"/>
        <v/>
      </c>
      <c r="I57" s="56">
        <f>资产负债表!I24</f>
        <v>0</v>
      </c>
      <c r="J57" s="397">
        <f t="shared" si="11"/>
        <v>0</v>
      </c>
      <c r="K57" s="407" t="e">
        <f>SUMIF(#REF!,B57,#REF!)</f>
        <v>#REF!</v>
      </c>
      <c r="L57" s="406" t="e">
        <f t="shared" si="12"/>
        <v>#REF!</v>
      </c>
    </row>
    <row r="58" spans="1:12" ht="14.25" customHeight="1">
      <c r="A58" s="874">
        <v>50</v>
      </c>
      <c r="B58" s="398" t="s">
        <v>249</v>
      </c>
      <c r="C58" s="136">
        <f>'6-非流动负债汇总 '!C11</f>
        <v>0</v>
      </c>
      <c r="D58" s="395">
        <f t="shared" si="3"/>
        <v>0</v>
      </c>
      <c r="E58" s="136">
        <f>'6-非流动负债汇总 '!D11</f>
        <v>0</v>
      </c>
      <c r="F58" s="136">
        <f>'6-非流动负债汇总 '!E11</f>
        <v>0</v>
      </c>
      <c r="G58" s="136">
        <f t="shared" si="13"/>
        <v>0</v>
      </c>
      <c r="H58" s="396" t="str">
        <f t="shared" si="0"/>
        <v/>
      </c>
      <c r="I58" s="56">
        <f>资产负债表!I25</f>
        <v>0</v>
      </c>
      <c r="J58" s="397">
        <f t="shared" si="11"/>
        <v>0</v>
      </c>
      <c r="K58" s="407" t="e">
        <f>SUMIF(#REF!,B58,#REF!)</f>
        <v>#REF!</v>
      </c>
      <c r="L58" s="406" t="e">
        <f t="shared" si="12"/>
        <v>#REF!</v>
      </c>
    </row>
    <row r="59" spans="1:12" ht="14.25" customHeight="1">
      <c r="A59" s="874">
        <v>51</v>
      </c>
      <c r="B59" s="398" t="s">
        <v>251</v>
      </c>
      <c r="C59" s="136">
        <f>'6-非流动负债汇总 '!C12</f>
        <v>0</v>
      </c>
      <c r="D59" s="395">
        <f t="shared" si="3"/>
        <v>0</v>
      </c>
      <c r="E59" s="136">
        <f>'6-非流动负债汇总 '!D12</f>
        <v>0</v>
      </c>
      <c r="F59" s="136">
        <f>'6-非流动负债汇总 '!E12</f>
        <v>0</v>
      </c>
      <c r="G59" s="136">
        <f t="shared" si="13"/>
        <v>0</v>
      </c>
      <c r="H59" s="396" t="str">
        <f t="shared" si="0"/>
        <v/>
      </c>
      <c r="I59" s="56">
        <f>资产负债表!I26</f>
        <v>0</v>
      </c>
      <c r="J59" s="397">
        <f t="shared" si="11"/>
        <v>0</v>
      </c>
      <c r="K59" s="407" t="e">
        <f>SUMIF(#REF!,B59,#REF!)</f>
        <v>#REF!</v>
      </c>
      <c r="L59" s="406" t="e">
        <f t="shared" si="12"/>
        <v>#REF!</v>
      </c>
    </row>
    <row r="60" spans="1:12" ht="14.25" customHeight="1">
      <c r="A60" s="874">
        <v>52</v>
      </c>
      <c r="B60" s="398" t="s">
        <v>253</v>
      </c>
      <c r="C60" s="136">
        <f>'6-非流动负债汇总 '!C13</f>
        <v>0</v>
      </c>
      <c r="D60" s="395">
        <f t="shared" si="3"/>
        <v>0</v>
      </c>
      <c r="E60" s="136">
        <f>'6-非流动负债汇总 '!D13</f>
        <v>0</v>
      </c>
      <c r="F60" s="136">
        <f>'6-非流动负债汇总 '!E13</f>
        <v>0</v>
      </c>
      <c r="G60" s="136">
        <f t="shared" si="13"/>
        <v>0</v>
      </c>
      <c r="H60" s="396" t="str">
        <f t="shared" si="0"/>
        <v/>
      </c>
      <c r="I60" s="56">
        <f>资产负债表!I27</f>
        <v>0</v>
      </c>
      <c r="J60" s="397">
        <f t="shared" si="11"/>
        <v>0</v>
      </c>
      <c r="K60" s="407" t="e">
        <f>SUMIF(#REF!,B60,#REF!)</f>
        <v>#REF!</v>
      </c>
      <c r="L60" s="406" t="e">
        <f t="shared" si="12"/>
        <v>#REF!</v>
      </c>
    </row>
    <row r="61" spans="1:12" ht="14.25" hidden="1" customHeight="1">
      <c r="A61" s="874"/>
      <c r="B61" s="398"/>
      <c r="C61" s="136"/>
      <c r="D61" s="395">
        <f t="shared" si="3"/>
        <v>0</v>
      </c>
      <c r="E61" s="136"/>
      <c r="F61" s="136"/>
      <c r="G61" s="136"/>
      <c r="H61" s="396" t="str">
        <f t="shared" si="0"/>
        <v/>
      </c>
      <c r="I61" s="56"/>
      <c r="J61" s="397"/>
      <c r="K61" s="407"/>
      <c r="L61" s="406"/>
    </row>
    <row r="62" spans="1:12" s="391" customFormat="1" ht="14.25" customHeight="1">
      <c r="A62" s="896">
        <v>53</v>
      </c>
      <c r="B62" s="399" t="s">
        <v>314</v>
      </c>
      <c r="C62" s="395">
        <f>SUM(C39,C53)</f>
        <v>9455955.370000001</v>
      </c>
      <c r="D62" s="395">
        <f t="shared" si="3"/>
        <v>100243.34979819879</v>
      </c>
      <c r="E62" s="395">
        <f>SUM(E39,E53)</f>
        <v>9556198.7197981998</v>
      </c>
      <c r="F62" s="395">
        <f>SUM(F39,F53)</f>
        <v>9556198.7197981998</v>
      </c>
      <c r="G62" s="395">
        <f>SUM(G39,G53)</f>
        <v>0</v>
      </c>
      <c r="H62" s="396">
        <f t="shared" si="0"/>
        <v>0</v>
      </c>
      <c r="I62" s="397">
        <f>资产负债表!I29</f>
        <v>9455955.3699999992</v>
      </c>
      <c r="J62" s="397">
        <f>ROUND(C62-I62,2)</f>
        <v>0</v>
      </c>
      <c r="K62" s="405" t="e">
        <f>SUMIF(#REF!,"负债合计",#REF!)+SUMIF(#REF!,"负债总计",#REF!)</f>
        <v>#REF!</v>
      </c>
      <c r="L62" s="406" t="e">
        <f>ROUND(E62-K62,2)</f>
        <v>#REF!</v>
      </c>
    </row>
    <row r="63" spans="1:12" s="391" customFormat="1" ht="14.25" hidden="1" customHeight="1">
      <c r="A63" s="896"/>
      <c r="B63" s="399"/>
      <c r="C63" s="395"/>
      <c r="D63" s="395">
        <f t="shared" si="3"/>
        <v>0</v>
      </c>
      <c r="E63" s="395"/>
      <c r="F63" s="395"/>
      <c r="G63" s="395"/>
      <c r="H63" s="396" t="str">
        <f t="shared" si="0"/>
        <v/>
      </c>
      <c r="I63" s="397"/>
      <c r="J63" s="397"/>
      <c r="K63" s="405"/>
      <c r="L63" s="406"/>
    </row>
    <row r="64" spans="1:12" s="391" customFormat="1" ht="14.25" customHeight="1">
      <c r="A64" s="897">
        <v>54</v>
      </c>
      <c r="B64" s="400" t="s">
        <v>315</v>
      </c>
      <c r="C64" s="401">
        <f>C38-C62</f>
        <v>10506015.452499997</v>
      </c>
      <c r="D64" s="395">
        <f t="shared" si="3"/>
        <v>-812671.97229820117</v>
      </c>
      <c r="E64" s="401">
        <f>E38-E62</f>
        <v>9693343.4802017957</v>
      </c>
      <c r="F64" s="401">
        <f>F38-F62</f>
        <v>9693343.4802017957</v>
      </c>
      <c r="G64" s="401">
        <f>G38-G62</f>
        <v>0</v>
      </c>
      <c r="H64" s="402">
        <f t="shared" si="0"/>
        <v>0</v>
      </c>
      <c r="I64" s="397">
        <f>资产负债表!I36</f>
        <v>0</v>
      </c>
      <c r="J64" s="397">
        <f>ROUND(C64-I64,2)</f>
        <v>10506015.449999999</v>
      </c>
      <c r="K64" s="405" t="e">
        <f>SUMIF(#REF!,"净资产",#REF!)</f>
        <v>#REF!</v>
      </c>
      <c r="L64" s="406" t="e">
        <f>ROUND(E64-K64,2)</f>
        <v>#REF!</v>
      </c>
    </row>
    <row r="65" spans="1:12" s="392" customFormat="1" ht="48" customHeight="1">
      <c r="A65" s="898"/>
      <c r="F65" s="235"/>
    </row>
    <row r="67" spans="1:12" ht="15.75" customHeight="1">
      <c r="B67" s="120"/>
      <c r="C67" s="147"/>
      <c r="D67" s="147"/>
      <c r="E67" s="147"/>
    </row>
    <row r="68" spans="1:12" ht="15.75" customHeight="1">
      <c r="B68" s="120"/>
      <c r="C68" s="408"/>
      <c r="D68" s="408"/>
      <c r="E68" s="408"/>
    </row>
    <row r="71" spans="1:12" ht="15.75" customHeight="1">
      <c r="A71" s="899" t="s">
        <v>316</v>
      </c>
    </row>
    <row r="72" spans="1:12" s="110" customFormat="1" ht="14.25" customHeight="1">
      <c r="A72" s="879" t="s">
        <v>205</v>
      </c>
      <c r="B72" s="409" t="s">
        <v>304</v>
      </c>
      <c r="C72" s="113" t="s">
        <v>274</v>
      </c>
      <c r="D72" s="968"/>
      <c r="E72" s="117" t="s">
        <v>275</v>
      </c>
      <c r="F72" s="112" t="s">
        <v>276</v>
      </c>
      <c r="G72" s="112" t="s">
        <v>317</v>
      </c>
      <c r="H72" s="112" t="s">
        <v>305</v>
      </c>
      <c r="I72" s="112" t="s">
        <v>306</v>
      </c>
      <c r="J72" s="112" t="s">
        <v>307</v>
      </c>
      <c r="K72" s="404" t="s">
        <v>308</v>
      </c>
      <c r="L72" s="404" t="s">
        <v>307</v>
      </c>
    </row>
    <row r="73" spans="1:12" ht="14.25" customHeight="1">
      <c r="A73" s="879" t="s">
        <v>318</v>
      </c>
      <c r="B73" s="410" t="s">
        <v>319</v>
      </c>
      <c r="C73" s="55">
        <f>SUM(C74:C76)</f>
        <v>1030393.85</v>
      </c>
      <c r="D73" s="971"/>
      <c r="E73" s="56">
        <f>SUM(E74:E76)</f>
        <v>0</v>
      </c>
      <c r="F73" s="57">
        <f>SUM(F74:F76)</f>
        <v>0</v>
      </c>
      <c r="G73" s="57">
        <f>F73-E73</f>
        <v>0</v>
      </c>
      <c r="H73" s="57" t="str">
        <f>IF(E73=0,"",(F73-E73)/E73*100)</f>
        <v/>
      </c>
      <c r="I73" s="56">
        <f>资产负债表!D67</f>
        <v>0</v>
      </c>
      <c r="J73" s="56">
        <f>资产负债表!E67</f>
        <v>0</v>
      </c>
      <c r="K73" s="407">
        <f>资产负债表!F67</f>
        <v>0</v>
      </c>
      <c r="L73" s="415">
        <f>资产负债表!G67</f>
        <v>0</v>
      </c>
    </row>
    <row r="74" spans="1:12" ht="14.25" customHeight="1">
      <c r="A74" s="51">
        <v>1</v>
      </c>
      <c r="B74" s="411" t="s">
        <v>320</v>
      </c>
      <c r="C74" s="55">
        <f>'3-4应收账款'!F28</f>
        <v>45493.85</v>
      </c>
      <c r="D74" s="971"/>
      <c r="E74" s="56">
        <f>'3-4应收账款'!O28</f>
        <v>0</v>
      </c>
      <c r="F74" s="57">
        <f>'3-4应收账款'!P28</f>
        <v>0</v>
      </c>
      <c r="G74" s="57">
        <f t="shared" ref="G74:G91" si="14">F74-E74</f>
        <v>0</v>
      </c>
      <c r="H74" s="57" t="str">
        <f t="shared" ref="H74:H91" si="15">IF(E74=0,"",(F74-E74)/E74*100)</f>
        <v/>
      </c>
      <c r="I74" s="56"/>
      <c r="J74" s="56">
        <f t="shared" ref="J74:J90" si="16">ROUND(C74-I74,2)</f>
        <v>45493.85</v>
      </c>
      <c r="K74" s="407"/>
      <c r="L74" s="415">
        <f t="shared" ref="L74:L90" si="17">ROUND(E74-K74,2)</f>
        <v>0</v>
      </c>
    </row>
    <row r="75" spans="1:12" ht="14.25" customHeight="1">
      <c r="A75" s="51">
        <v>2</v>
      </c>
      <c r="B75" s="412" t="s">
        <v>226</v>
      </c>
      <c r="C75" s="55">
        <f>'3-8其他应收款'!F32</f>
        <v>984900</v>
      </c>
      <c r="D75" s="971"/>
      <c r="E75" s="56">
        <f>'3-8其他应收款'!O32</f>
        <v>0</v>
      </c>
      <c r="F75" s="57">
        <f>'3-8其他应收款'!P32</f>
        <v>0</v>
      </c>
      <c r="G75" s="57">
        <f t="shared" si="14"/>
        <v>0</v>
      </c>
      <c r="H75" s="57" t="str">
        <f t="shared" si="15"/>
        <v/>
      </c>
      <c r="I75" s="56"/>
      <c r="J75" s="56">
        <f t="shared" si="16"/>
        <v>984900</v>
      </c>
      <c r="K75" s="407"/>
      <c r="L75" s="415">
        <f t="shared" si="17"/>
        <v>0</v>
      </c>
    </row>
    <row r="76" spans="1:12" ht="14.25" customHeight="1">
      <c r="A76" s="51">
        <v>3</v>
      </c>
      <c r="B76" s="412" t="s">
        <v>242</v>
      </c>
      <c r="C76" s="55">
        <f>'4-3长期应收'!E26</f>
        <v>0</v>
      </c>
      <c r="D76" s="971"/>
      <c r="E76" s="56">
        <f>'4-3长期应收'!F26</f>
        <v>0</v>
      </c>
      <c r="F76" s="57">
        <f>'4-3长期应收'!G26</f>
        <v>0</v>
      </c>
      <c r="G76" s="57">
        <f t="shared" si="14"/>
        <v>0</v>
      </c>
      <c r="H76" s="57" t="str">
        <f t="shared" si="15"/>
        <v/>
      </c>
      <c r="I76" s="56"/>
      <c r="J76" s="56">
        <f t="shared" si="16"/>
        <v>0</v>
      </c>
      <c r="K76" s="407"/>
      <c r="L76" s="415">
        <f t="shared" si="17"/>
        <v>0</v>
      </c>
    </row>
    <row r="77" spans="1:12" ht="14.25" customHeight="1">
      <c r="A77" s="879" t="s">
        <v>321</v>
      </c>
      <c r="B77" s="410" t="s">
        <v>322</v>
      </c>
      <c r="C77" s="55">
        <f>'3-9存货汇总'!C22</f>
        <v>0</v>
      </c>
      <c r="D77" s="971"/>
      <c r="E77" s="56">
        <f>'3-9存货汇总'!D22</f>
        <v>0</v>
      </c>
      <c r="F77" s="57">
        <f>'3-9存货汇总'!E22</f>
        <v>0</v>
      </c>
      <c r="G77" s="57">
        <f t="shared" si="14"/>
        <v>0</v>
      </c>
      <c r="H77" s="57" t="str">
        <f t="shared" si="15"/>
        <v/>
      </c>
      <c r="I77" s="56"/>
      <c r="J77" s="56">
        <f t="shared" si="16"/>
        <v>0</v>
      </c>
      <c r="K77" s="407"/>
      <c r="L77" s="415">
        <f t="shared" si="17"/>
        <v>0</v>
      </c>
    </row>
    <row r="78" spans="1:12" ht="14.25" customHeight="1">
      <c r="A78" s="879" t="s">
        <v>323</v>
      </c>
      <c r="B78" s="410" t="s">
        <v>324</v>
      </c>
      <c r="C78" s="55">
        <f>'4-1可供出售金融资产汇总'!C27</f>
        <v>0</v>
      </c>
      <c r="D78" s="971"/>
      <c r="E78" s="56">
        <f>'4-1可供出售金融资产汇总'!D27</f>
        <v>0</v>
      </c>
      <c r="F78" s="57">
        <f>'4-1可供出售金融资产汇总'!E27</f>
        <v>0</v>
      </c>
      <c r="G78" s="57">
        <f t="shared" si="14"/>
        <v>0</v>
      </c>
      <c r="H78" s="57" t="str">
        <f t="shared" si="15"/>
        <v/>
      </c>
      <c r="I78" s="56"/>
      <c r="J78" s="56">
        <f t="shared" si="16"/>
        <v>0</v>
      </c>
      <c r="K78" s="407"/>
      <c r="L78" s="415">
        <f t="shared" si="17"/>
        <v>0</v>
      </c>
    </row>
    <row r="79" spans="1:12" ht="14.25" customHeight="1">
      <c r="A79" s="879" t="s">
        <v>325</v>
      </c>
      <c r="B79" s="410" t="s">
        <v>326</v>
      </c>
      <c r="C79" s="55">
        <f>'4-2持有到期投资'!G27</f>
        <v>0</v>
      </c>
      <c r="D79" s="971"/>
      <c r="E79" s="56">
        <f>'4-2持有到期投资'!H27</f>
        <v>0</v>
      </c>
      <c r="F79" s="57">
        <f>'4-2持有到期投资'!I27</f>
        <v>0</v>
      </c>
      <c r="G79" s="57">
        <f t="shared" si="14"/>
        <v>0</v>
      </c>
      <c r="H79" s="57" t="str">
        <f t="shared" si="15"/>
        <v/>
      </c>
      <c r="I79" s="56"/>
      <c r="J79" s="56">
        <f t="shared" si="16"/>
        <v>0</v>
      </c>
      <c r="K79" s="407"/>
      <c r="L79" s="415">
        <f t="shared" si="17"/>
        <v>0</v>
      </c>
    </row>
    <row r="80" spans="1:12" ht="14.25" customHeight="1">
      <c r="A80" s="879" t="s">
        <v>327</v>
      </c>
      <c r="B80" s="410" t="s">
        <v>328</v>
      </c>
      <c r="C80" s="55">
        <f>'4-4股权投资'!F27</f>
        <v>0</v>
      </c>
      <c r="D80" s="971"/>
      <c r="E80" s="56">
        <f>'4-4股权投资'!G27</f>
        <v>0</v>
      </c>
      <c r="F80" s="57">
        <f>'4-4股权投资'!H27</f>
        <v>0</v>
      </c>
      <c r="G80" s="57">
        <f t="shared" si="14"/>
        <v>0</v>
      </c>
      <c r="H80" s="57" t="str">
        <f t="shared" si="15"/>
        <v/>
      </c>
      <c r="I80" s="56"/>
      <c r="J80" s="56">
        <f t="shared" si="16"/>
        <v>0</v>
      </c>
      <c r="K80" s="407"/>
      <c r="L80" s="415">
        <f t="shared" si="17"/>
        <v>0</v>
      </c>
    </row>
    <row r="81" spans="1:12" ht="14.25" customHeight="1">
      <c r="A81" s="879" t="s">
        <v>329</v>
      </c>
      <c r="B81" s="410" t="s">
        <v>330</v>
      </c>
      <c r="C81" s="55">
        <f>'4-5投资性房地产汇总'!D27</f>
        <v>0</v>
      </c>
      <c r="D81" s="971"/>
      <c r="E81" s="56">
        <f>'4-5投资性房地产汇总'!F27</f>
        <v>0</v>
      </c>
      <c r="F81" s="57">
        <f>'4-5投资性房地产汇总'!I27</f>
        <v>0</v>
      </c>
      <c r="G81" s="57">
        <f t="shared" si="14"/>
        <v>0</v>
      </c>
      <c r="H81" s="57" t="str">
        <f t="shared" si="15"/>
        <v/>
      </c>
      <c r="I81" s="56"/>
      <c r="J81" s="56">
        <f t="shared" si="16"/>
        <v>0</v>
      </c>
      <c r="K81" s="407"/>
      <c r="L81" s="415">
        <f t="shared" si="17"/>
        <v>0</v>
      </c>
    </row>
    <row r="82" spans="1:12" ht="14.25" customHeight="1">
      <c r="A82" s="879" t="s">
        <v>331</v>
      </c>
      <c r="B82" s="410" t="s">
        <v>332</v>
      </c>
      <c r="C82" s="55">
        <f>'4-6固定资产汇总'!D20</f>
        <v>0</v>
      </c>
      <c r="D82" s="971"/>
      <c r="E82" s="56">
        <f>'4-6固定资产汇总'!F20</f>
        <v>0</v>
      </c>
      <c r="F82" s="57">
        <f>'4-6固定资产汇总'!H20</f>
        <v>0</v>
      </c>
      <c r="G82" s="57">
        <f t="shared" si="14"/>
        <v>0</v>
      </c>
      <c r="H82" s="57" t="str">
        <f t="shared" si="15"/>
        <v/>
      </c>
      <c r="I82" s="56"/>
      <c r="J82" s="56">
        <f t="shared" si="16"/>
        <v>0</v>
      </c>
      <c r="K82" s="407"/>
      <c r="L82" s="415">
        <f t="shared" si="17"/>
        <v>0</v>
      </c>
    </row>
    <row r="83" spans="1:12" ht="14.25" customHeight="1">
      <c r="A83" s="879" t="s">
        <v>333</v>
      </c>
      <c r="B83" s="410" t="s">
        <v>334</v>
      </c>
      <c r="C83" s="55">
        <f>'4-8工程物资'!G27</f>
        <v>0</v>
      </c>
      <c r="D83" s="971"/>
      <c r="E83" s="56">
        <f>'4-8工程物资'!J27</f>
        <v>0</v>
      </c>
      <c r="F83" s="57">
        <f>'4-8工程物资'!M27</f>
        <v>0</v>
      </c>
      <c r="G83" s="57">
        <f t="shared" si="14"/>
        <v>0</v>
      </c>
      <c r="H83" s="57" t="str">
        <f t="shared" si="15"/>
        <v/>
      </c>
      <c r="I83" s="56"/>
      <c r="J83" s="56">
        <f t="shared" si="16"/>
        <v>0</v>
      </c>
      <c r="K83" s="407"/>
      <c r="L83" s="415">
        <f t="shared" si="17"/>
        <v>0</v>
      </c>
    </row>
    <row r="84" spans="1:12" ht="14.25" customHeight="1">
      <c r="A84" s="879" t="s">
        <v>335</v>
      </c>
      <c r="B84" s="410" t="s">
        <v>336</v>
      </c>
      <c r="C84" s="55">
        <f>'4-7在建工程汇总'!C27</f>
        <v>0</v>
      </c>
      <c r="D84" s="971"/>
      <c r="E84" s="56">
        <f>'4-7在建工程汇总'!D27</f>
        <v>0</v>
      </c>
      <c r="F84" s="57">
        <f>'4-7在建工程汇总'!E27</f>
        <v>0</v>
      </c>
      <c r="G84" s="57">
        <f t="shared" si="14"/>
        <v>0</v>
      </c>
      <c r="H84" s="57" t="str">
        <f t="shared" si="15"/>
        <v/>
      </c>
      <c r="I84" s="56"/>
      <c r="J84" s="56">
        <f t="shared" si="16"/>
        <v>0</v>
      </c>
      <c r="K84" s="407"/>
      <c r="L84" s="415">
        <f t="shared" si="17"/>
        <v>0</v>
      </c>
    </row>
    <row r="85" spans="1:12" ht="14.25" customHeight="1">
      <c r="A85" s="879" t="s">
        <v>337</v>
      </c>
      <c r="B85" s="410" t="s">
        <v>338</v>
      </c>
      <c r="C85" s="55">
        <f>'4-10生产性生物资产'!H27</f>
        <v>0</v>
      </c>
      <c r="D85" s="971"/>
      <c r="E85" s="56">
        <f>'4-10生产性生物资产'!J27</f>
        <v>0</v>
      </c>
      <c r="F85" s="57">
        <f>'4-10生产性生物资产'!M27</f>
        <v>0</v>
      </c>
      <c r="G85" s="57">
        <f t="shared" si="14"/>
        <v>0</v>
      </c>
      <c r="H85" s="57" t="str">
        <f t="shared" si="15"/>
        <v/>
      </c>
      <c r="I85" s="56"/>
      <c r="J85" s="56">
        <f t="shared" si="16"/>
        <v>0</v>
      </c>
      <c r="K85" s="407"/>
      <c r="L85" s="415">
        <f t="shared" si="17"/>
        <v>0</v>
      </c>
    </row>
    <row r="86" spans="1:12" ht="14.25" customHeight="1">
      <c r="A86" s="51">
        <v>1</v>
      </c>
      <c r="B86" s="413" t="s">
        <v>339</v>
      </c>
      <c r="C86" s="55"/>
      <c r="D86" s="971"/>
      <c r="E86" s="56"/>
      <c r="F86" s="57"/>
      <c r="G86" s="57">
        <f t="shared" si="14"/>
        <v>0</v>
      </c>
      <c r="H86" s="57" t="str">
        <f t="shared" si="15"/>
        <v/>
      </c>
      <c r="I86" s="56"/>
      <c r="J86" s="56">
        <f t="shared" si="16"/>
        <v>0</v>
      </c>
      <c r="K86" s="407"/>
      <c r="L86" s="415">
        <f t="shared" si="17"/>
        <v>0</v>
      </c>
    </row>
    <row r="87" spans="1:12" ht="14.25" customHeight="1">
      <c r="A87" s="879" t="s">
        <v>340</v>
      </c>
      <c r="B87" s="410" t="s">
        <v>341</v>
      </c>
      <c r="C87" s="55">
        <f>'4-11油气资产'!I27</f>
        <v>0</v>
      </c>
      <c r="D87" s="971"/>
      <c r="E87" s="56">
        <f>'4-11油气资产'!K27</f>
        <v>0</v>
      </c>
      <c r="F87" s="57">
        <f>'4-11油气资产'!N27</f>
        <v>0</v>
      </c>
      <c r="G87" s="57">
        <f t="shared" si="14"/>
        <v>0</v>
      </c>
      <c r="H87" s="57" t="str">
        <f t="shared" si="15"/>
        <v/>
      </c>
      <c r="I87" s="56"/>
      <c r="J87" s="56">
        <f t="shared" si="16"/>
        <v>0</v>
      </c>
      <c r="K87" s="407"/>
      <c r="L87" s="415">
        <f t="shared" si="17"/>
        <v>0</v>
      </c>
    </row>
    <row r="88" spans="1:12" ht="14.25" customHeight="1">
      <c r="A88" s="879" t="s">
        <v>342</v>
      </c>
      <c r="B88" s="410" t="s">
        <v>343</v>
      </c>
      <c r="C88" s="55">
        <f>'4-12无形资产汇总'!C10</f>
        <v>0</v>
      </c>
      <c r="D88" s="971"/>
      <c r="E88" s="56">
        <f>'4-12无形资产汇总'!D10</f>
        <v>0</v>
      </c>
      <c r="F88" s="57">
        <f>'4-12无形资产汇总'!E10</f>
        <v>0</v>
      </c>
      <c r="G88" s="57">
        <f t="shared" si="14"/>
        <v>0</v>
      </c>
      <c r="H88" s="57" t="str">
        <f t="shared" si="15"/>
        <v/>
      </c>
      <c r="I88" s="56"/>
      <c r="J88" s="56">
        <f t="shared" si="16"/>
        <v>0</v>
      </c>
      <c r="K88" s="407"/>
      <c r="L88" s="415">
        <f t="shared" si="17"/>
        <v>0</v>
      </c>
    </row>
    <row r="89" spans="1:12" ht="14.25" customHeight="1">
      <c r="A89" s="879" t="s">
        <v>344</v>
      </c>
      <c r="B89" s="410" t="s">
        <v>345</v>
      </c>
      <c r="C89" s="55">
        <f>'4-14商誉'!D27</f>
        <v>0</v>
      </c>
      <c r="D89" s="971"/>
      <c r="E89" s="56">
        <f>'4-14商誉'!E27</f>
        <v>0</v>
      </c>
      <c r="F89" s="57">
        <f>'4-14商誉'!F27</f>
        <v>0</v>
      </c>
      <c r="G89" s="57">
        <f t="shared" si="14"/>
        <v>0</v>
      </c>
      <c r="H89" s="57" t="str">
        <f t="shared" si="15"/>
        <v/>
      </c>
      <c r="I89" s="56"/>
      <c r="J89" s="56">
        <f t="shared" si="16"/>
        <v>0</v>
      </c>
      <c r="K89" s="407"/>
      <c r="L89" s="415">
        <f t="shared" si="17"/>
        <v>0</v>
      </c>
    </row>
    <row r="90" spans="1:12" ht="14.25" customHeight="1">
      <c r="A90" s="879" t="s">
        <v>346</v>
      </c>
      <c r="B90" s="410" t="s">
        <v>347</v>
      </c>
      <c r="C90" s="55"/>
      <c r="D90" s="971"/>
      <c r="E90" s="56"/>
      <c r="F90" s="57"/>
      <c r="G90" s="57">
        <f t="shared" si="14"/>
        <v>0</v>
      </c>
      <c r="H90" s="57" t="str">
        <f t="shared" si="15"/>
        <v/>
      </c>
      <c r="I90" s="56"/>
      <c r="J90" s="56">
        <f t="shared" si="16"/>
        <v>0</v>
      </c>
      <c r="K90" s="407"/>
      <c r="L90" s="415">
        <f t="shared" si="17"/>
        <v>0</v>
      </c>
    </row>
    <row r="91" spans="1:12" ht="14.25" customHeight="1">
      <c r="A91" s="51"/>
      <c r="B91" s="414" t="s">
        <v>177</v>
      </c>
      <c r="C91" s="55">
        <f t="shared" ref="C91:L91" si="18">SUM(C73,C77:C85,C87:C90)</f>
        <v>1030393.85</v>
      </c>
      <c r="D91" s="971"/>
      <c r="E91" s="56">
        <f t="shared" si="18"/>
        <v>0</v>
      </c>
      <c r="F91" s="57">
        <f t="shared" si="18"/>
        <v>0</v>
      </c>
      <c r="G91" s="57">
        <f t="shared" si="14"/>
        <v>0</v>
      </c>
      <c r="H91" s="57" t="str">
        <f t="shared" si="15"/>
        <v/>
      </c>
      <c r="I91" s="56">
        <f t="shared" si="18"/>
        <v>0</v>
      </c>
      <c r="J91" s="56">
        <f t="shared" si="18"/>
        <v>0</v>
      </c>
      <c r="K91" s="407">
        <f t="shared" si="18"/>
        <v>0</v>
      </c>
      <c r="L91" s="415">
        <f t="shared" si="18"/>
        <v>0</v>
      </c>
    </row>
  </sheetData>
  <sheetProtection formatCells="0" formatColumns="0" formatRows="0" insertColumns="0" insertRows="0" deleteColumns="0" deleteRows="0" sort="0" autoFilter="0" pivotTables="0"/>
  <mergeCells count="2">
    <mergeCell ref="A2:H2"/>
    <mergeCell ref="A3:H3"/>
  </mergeCells>
  <phoneticPr fontId="14" type="noConversion"/>
  <hyperlinks>
    <hyperlink ref="B6" location="'3-流动汇总'!B1" display="一、流动资产合计"/>
    <hyperlink ref="B9" location="'3-流动汇总'!B8" display="应收票据"/>
    <hyperlink ref="B10" location="'3-流动汇总'!B9" display="应收账款"/>
    <hyperlink ref="B13" location="'3-流动汇总'!B12" display="应收股利"/>
    <hyperlink ref="B12" location="'3-流动汇总'!B11" display="应收利息"/>
    <hyperlink ref="B11" location="'3-流动汇总'!B10" display="预付款项"/>
    <hyperlink ref="B14" location="'3-流动汇总'!B13" display="其他应收款"/>
    <hyperlink ref="B15" location="'3-流动汇总'!B14" display="存货"/>
    <hyperlink ref="B16" location="'3-流动汇总'!B15" display="一年内到期的非流动资产"/>
    <hyperlink ref="B17" location="'3-流动汇总'!B16" display="其他流动资产"/>
    <hyperlink ref="B25" location="'4-非流动资产汇总'!B12" display="固定资产"/>
    <hyperlink ref="B27" location="'4-非流动资产汇总'!B14" display="工程物资"/>
    <hyperlink ref="B26" location="'4-非流动资产汇总'!B13" display="在建工程"/>
    <hyperlink ref="B28" location="'4-非流动资产汇总'!B15" display="固定资产清理"/>
    <hyperlink ref="B34" location="'4-非流动资产汇总'!B21" display="长期待摊费用"/>
    <hyperlink ref="B39" location="'5流动负债汇总'!B1" display="四、流动负债合计"/>
    <hyperlink ref="B40" location="'5流动负债汇总'!B6" display="短期借款"/>
    <hyperlink ref="B42" location="'5流动负债汇总'!B8" display="应付票据"/>
    <hyperlink ref="B43" location="'5流动负债汇总'!B9" display="应付账款"/>
    <hyperlink ref="B44" location="'5流动负债汇总'!B10" display="预收款项"/>
    <hyperlink ref="B49" location="'5流动负债汇总'!B15" display="其他应付款"/>
    <hyperlink ref="B46" location="'5流动负债汇总'!B12" display="应交税费"/>
    <hyperlink ref="B48" location="'5流动负债汇总'!B14" display="应付股利"/>
    <hyperlink ref="B50" location="'5流动负债汇总'!B16" display="一年内到期的非流动负债"/>
    <hyperlink ref="B51" location="'5流动负债汇总'!B17" display="其他流动负债"/>
    <hyperlink ref="B53" location="'6-非流动负债汇总 '!B1" display="五、非流动负债合计"/>
    <hyperlink ref="B54" location="'6-非流动负债汇总 '!B6" display="长期借款"/>
    <hyperlink ref="B55" location="'6-非流动负债汇总 '!B7" display="应付债券"/>
    <hyperlink ref="B56" location="'6-非流动负债汇总 '!B8" display="长期应付款"/>
    <hyperlink ref="B57" location="'6-非流动负债汇总 '!B9" display="专项应付款"/>
    <hyperlink ref="B60" location="'6-非流动负债汇总 '!B12" display="其他非流动负债"/>
    <hyperlink ref="B59" location="'6-非流动负债汇总 '!B11" display="递延所得税负债"/>
    <hyperlink ref="A1" location="索引目录!E4" display="返回索引页"/>
    <hyperlink ref="B8" location="'3-流动汇总'!B7" display="交易性金融资产"/>
    <hyperlink ref="B1" location="'1-汇总表'!A1" display="返回"/>
    <hyperlink ref="B20" location="'4-非流动资产汇总'!B7" display="可供出售金融资产"/>
    <hyperlink ref="B21" location="'4-非流动资产汇总'!B8" display="持有至到期投资"/>
    <hyperlink ref="B22" location="'4-非流动资产汇总'!B9" display="长期应收款"/>
    <hyperlink ref="B23" location="'4-非流动资产汇总'!B10" display="长期股权投资"/>
    <hyperlink ref="B24" location="'4-非流动资产汇总'!B11" display="投资性房地产"/>
    <hyperlink ref="B29" location="'4-非流动资产汇总'!B16" display="生产性生物资产"/>
    <hyperlink ref="B30" location="'4-非流动资产汇总'!B17" display="油气资产"/>
    <hyperlink ref="B31" location="'4-非流动资产汇总'!B18" display="无形资产"/>
    <hyperlink ref="B32" location="'4-非流动资产汇总'!B19" display="开发支出"/>
    <hyperlink ref="B33" location="'4-非流动资产汇总'!B20" display="商誉"/>
    <hyperlink ref="B35" location="'4-非流动资产汇总'!B22" display="递延所得税资产"/>
    <hyperlink ref="B36" location="'4-非流动资产汇总'!B23" display="其他非流动资产"/>
    <hyperlink ref="B41" location="'5流动负债汇总'!B7" display="交易性金融负债"/>
    <hyperlink ref="B45" location="'5流动负债汇总'!B11" display="应付职工薪酬"/>
    <hyperlink ref="B47" location="'5流动负债汇总'!B13" display="应付利息"/>
    <hyperlink ref="B58" location="'6-非流动负债汇总 '!B10" display="预计负债"/>
    <hyperlink ref="B7" location="'3-流动汇总'!B6" display="货币资金"/>
    <hyperlink ref="B19" location="'4-非流动资产汇总'!B1" display="二、非流动资产合计"/>
  </hyperlinks>
  <printOptions horizontalCentered="1"/>
  <pageMargins left="0.55118110236220474" right="0.55118110236220474" top="0.51181102362204722" bottom="0.19685039370078741" header="0.39370078740157483" footer="0.11811023622047245"/>
  <pageSetup paperSize="9" fitToHeight="0" orientation="landscape" horizontalDpi="4294967292" r:id="rId1"/>
  <headerFooter alignWithMargins="0">
    <oddHeader>&amp;R&amp;"宋体,常规"&amp;10共&amp;"Times New Roman,常规"&amp;N&amp;"宋体,常规"页第&amp;"Times New Roman,常规"&amp;P&amp;"宋体,常规"页</oddHeader>
  </headerFooter>
  <rowBreaks count="1" manualBreakCount="1">
    <brk id="33" max="6" man="1"/>
  </rowBreaks>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28"/>
  <sheetViews>
    <sheetView workbookViewId="0"/>
  </sheetViews>
  <sheetFormatPr defaultColWidth="9" defaultRowHeight="15.75" customHeight="1" outlineLevelCol="1"/>
  <cols>
    <col min="1" max="1" width="5.75" style="923" customWidth="1"/>
    <col min="2" max="2" width="24.08203125" style="923" customWidth="1"/>
    <col min="3" max="3" width="12.75" style="923" customWidth="1"/>
    <col min="4" max="4" width="14.33203125" style="923" customWidth="1"/>
    <col min="5" max="5" width="19.83203125" style="923" customWidth="1"/>
    <col min="6" max="6" width="9.5" style="923" customWidth="1"/>
    <col min="7" max="7" width="12.58203125" style="923" hidden="1" customWidth="1" outlineLevel="1"/>
    <col min="8" max="8" width="16.08203125" style="923" customWidth="1" collapsed="1"/>
    <col min="9" max="9" width="16.33203125" style="923" customWidth="1"/>
    <col min="10" max="16384" width="9" style="923"/>
  </cols>
  <sheetData>
    <row r="1" spans="1:10" ht="15">
      <c r="A1" s="920" t="s">
        <v>0</v>
      </c>
      <c r="B1" s="921" t="s">
        <v>303</v>
      </c>
      <c r="C1" s="922"/>
      <c r="D1" s="922"/>
      <c r="E1" s="922"/>
      <c r="F1" s="922"/>
      <c r="G1" s="922"/>
      <c r="H1" s="922"/>
      <c r="I1" s="922"/>
      <c r="J1" s="922"/>
    </row>
    <row r="2" spans="1:10" s="924" customFormat="1" ht="30" customHeight="1">
      <c r="A2" s="1315" t="s">
        <v>974</v>
      </c>
      <c r="B2" s="1316"/>
      <c r="C2" s="1316"/>
      <c r="D2" s="1316"/>
      <c r="E2" s="1316"/>
      <c r="F2" s="1316"/>
      <c r="G2" s="1316"/>
      <c r="H2" s="1316"/>
      <c r="I2" s="1316"/>
      <c r="J2" s="1316"/>
    </row>
    <row r="3" spans="1:10" ht="14.15" customHeight="1">
      <c r="A3" s="1111" t="str">
        <f>CONCATENATE(封面!D9,封面!F9,封面!G9,封面!H9,封面!I9,封面!J9,封面!K9)</f>
        <v>清查基准日：2025年8月31日</v>
      </c>
      <c r="B3" s="1111"/>
      <c r="C3" s="1111"/>
      <c r="D3" s="1111"/>
      <c r="E3" s="1111"/>
      <c r="F3" s="1111"/>
      <c r="G3" s="1111"/>
      <c r="H3" s="1111"/>
      <c r="I3" s="1111"/>
      <c r="J3" s="1111"/>
    </row>
    <row r="4" spans="1:10" ht="14.15" customHeight="1">
      <c r="A4" s="925"/>
      <c r="B4" s="925"/>
      <c r="C4" s="925"/>
      <c r="D4" s="925"/>
      <c r="E4" s="925"/>
      <c r="F4" s="925"/>
      <c r="G4" s="925"/>
      <c r="H4" s="925"/>
      <c r="I4" s="925"/>
      <c r="J4" s="926" t="s">
        <v>765</v>
      </c>
    </row>
    <row r="5" spans="1:10" ht="15.75" customHeight="1">
      <c r="A5" s="923" t="str">
        <f>封面!D7&amp;封面!E7</f>
        <v>资产清查单位：和县飞雁城乡客运有限公司</v>
      </c>
      <c r="J5" s="926" t="s">
        <v>203</v>
      </c>
    </row>
    <row r="6" spans="1:10" s="925" customFormat="1" ht="15.75" customHeight="1">
      <c r="A6" s="927" t="s">
        <v>205</v>
      </c>
      <c r="B6" s="927" t="s">
        <v>410</v>
      </c>
      <c r="C6" s="927" t="s">
        <v>421</v>
      </c>
      <c r="D6" s="927" t="s">
        <v>439</v>
      </c>
      <c r="E6" s="927" t="s">
        <v>440</v>
      </c>
      <c r="F6" s="927" t="s">
        <v>441</v>
      </c>
      <c r="G6" s="928" t="s">
        <v>274</v>
      </c>
      <c r="H6" s="929" t="s">
        <v>275</v>
      </c>
      <c r="I6" s="927" t="s">
        <v>276</v>
      </c>
      <c r="J6" s="927" t="s">
        <v>208</v>
      </c>
    </row>
    <row r="7" spans="1:10" ht="15.75" customHeight="1">
      <c r="A7" s="930">
        <v>1</v>
      </c>
      <c r="B7" s="919"/>
      <c r="C7" s="930"/>
      <c r="D7" s="931"/>
      <c r="E7" s="932"/>
      <c r="F7" s="933"/>
      <c r="G7" s="934"/>
      <c r="H7" s="931"/>
      <c r="I7" s="931"/>
      <c r="J7" s="935"/>
    </row>
    <row r="8" spans="1:10" ht="15.75" customHeight="1">
      <c r="A8" s="930">
        <v>2</v>
      </c>
      <c r="B8" s="919"/>
      <c r="C8" s="930"/>
      <c r="D8" s="931"/>
      <c r="E8" s="932"/>
      <c r="F8" s="933"/>
      <c r="G8" s="934"/>
      <c r="H8" s="931"/>
      <c r="I8" s="931"/>
      <c r="J8" s="935"/>
    </row>
    <row r="9" spans="1:10" ht="15.75" customHeight="1">
      <c r="A9" s="930">
        <v>3</v>
      </c>
      <c r="B9" s="919"/>
      <c r="C9" s="930"/>
      <c r="D9" s="931"/>
      <c r="E9" s="932"/>
      <c r="F9" s="933"/>
      <c r="G9" s="934"/>
      <c r="H9" s="931"/>
      <c r="I9" s="931"/>
      <c r="J9" s="935"/>
    </row>
    <row r="10" spans="1:10" ht="15.75" customHeight="1">
      <c r="A10" s="930">
        <v>4</v>
      </c>
      <c r="B10" s="919"/>
      <c r="C10" s="930"/>
      <c r="D10" s="931"/>
      <c r="E10" s="936"/>
      <c r="F10" s="930"/>
      <c r="G10" s="934"/>
      <c r="H10" s="931"/>
      <c r="I10" s="931"/>
      <c r="J10" s="935"/>
    </row>
    <row r="11" spans="1:10" ht="15.75" customHeight="1">
      <c r="A11" s="930">
        <v>5</v>
      </c>
      <c r="B11" s="919"/>
      <c r="C11" s="930"/>
      <c r="D11" s="931"/>
      <c r="E11" s="937"/>
      <c r="F11" s="930"/>
      <c r="G11" s="934"/>
      <c r="H11" s="931"/>
      <c r="I11" s="931"/>
      <c r="J11" s="935"/>
    </row>
    <row r="12" spans="1:10" ht="15.75" customHeight="1">
      <c r="A12" s="930"/>
      <c r="B12" s="937"/>
      <c r="C12" s="930"/>
      <c r="D12" s="931"/>
      <c r="E12" s="930"/>
      <c r="F12" s="930"/>
      <c r="G12" s="934"/>
      <c r="H12" s="931"/>
      <c r="I12" s="931"/>
      <c r="J12" s="935"/>
    </row>
    <row r="13" spans="1:10" ht="15.75" customHeight="1">
      <c r="A13" s="930"/>
      <c r="B13" s="937"/>
      <c r="C13" s="930"/>
      <c r="D13" s="931"/>
      <c r="E13" s="930"/>
      <c r="F13" s="930"/>
      <c r="G13" s="934"/>
      <c r="H13" s="931"/>
      <c r="I13" s="931"/>
      <c r="J13" s="935"/>
    </row>
    <row r="14" spans="1:10" ht="15.75" customHeight="1">
      <c r="A14" s="930"/>
      <c r="B14" s="937"/>
      <c r="C14" s="930"/>
      <c r="D14" s="931"/>
      <c r="E14" s="930"/>
      <c r="F14" s="930"/>
      <c r="G14" s="934"/>
      <c r="H14" s="931"/>
      <c r="I14" s="931"/>
      <c r="J14" s="935"/>
    </row>
    <row r="15" spans="1:10" ht="15.75" customHeight="1">
      <c r="A15" s="930"/>
      <c r="B15" s="937"/>
      <c r="C15" s="930"/>
      <c r="D15" s="931"/>
      <c r="E15" s="930"/>
      <c r="F15" s="930"/>
      <c r="G15" s="934"/>
      <c r="H15" s="931"/>
      <c r="I15" s="931"/>
      <c r="J15" s="935"/>
    </row>
    <row r="16" spans="1:10" ht="15.75" customHeight="1">
      <c r="A16" s="930"/>
      <c r="B16" s="937"/>
      <c r="C16" s="930"/>
      <c r="D16" s="931"/>
      <c r="E16" s="930"/>
      <c r="F16" s="930"/>
      <c r="G16" s="934"/>
      <c r="H16" s="931"/>
      <c r="I16" s="931"/>
      <c r="J16" s="935"/>
    </row>
    <row r="17" spans="1:10" ht="15.75" customHeight="1">
      <c r="A17" s="930"/>
      <c r="B17" s="937"/>
      <c r="C17" s="930"/>
      <c r="D17" s="931"/>
      <c r="E17" s="930"/>
      <c r="F17" s="930"/>
      <c r="G17" s="934"/>
      <c r="H17" s="931"/>
      <c r="I17" s="931"/>
      <c r="J17" s="935"/>
    </row>
    <row r="18" spans="1:10" ht="15.75" customHeight="1">
      <c r="A18" s="930"/>
      <c r="B18" s="937"/>
      <c r="C18" s="930"/>
      <c r="D18" s="931"/>
      <c r="E18" s="930"/>
      <c r="F18" s="930"/>
      <c r="G18" s="934"/>
      <c r="H18" s="931"/>
      <c r="I18" s="931"/>
      <c r="J18" s="935"/>
    </row>
    <row r="19" spans="1:10" ht="15.75" customHeight="1">
      <c r="A19" s="930"/>
      <c r="B19" s="937"/>
      <c r="C19" s="930"/>
      <c r="D19" s="931"/>
      <c r="E19" s="930"/>
      <c r="F19" s="930"/>
      <c r="G19" s="934"/>
      <c r="H19" s="931"/>
      <c r="I19" s="931"/>
      <c r="J19" s="935"/>
    </row>
    <row r="20" spans="1:10" ht="15.75" customHeight="1">
      <c r="A20" s="930"/>
      <c r="B20" s="937"/>
      <c r="C20" s="930"/>
      <c r="D20" s="931"/>
      <c r="E20" s="930"/>
      <c r="F20" s="930"/>
      <c r="G20" s="934"/>
      <c r="H20" s="931"/>
      <c r="I20" s="931"/>
      <c r="J20" s="935"/>
    </row>
    <row r="21" spans="1:10" ht="15.75" customHeight="1">
      <c r="A21" s="930"/>
      <c r="B21" s="937"/>
      <c r="C21" s="930"/>
      <c r="D21" s="931"/>
      <c r="E21" s="930"/>
      <c r="F21" s="930"/>
      <c r="G21" s="934"/>
      <c r="H21" s="931"/>
      <c r="I21" s="931"/>
      <c r="J21" s="935"/>
    </row>
    <row r="22" spans="1:10" ht="15.75" customHeight="1">
      <c r="A22" s="930"/>
      <c r="B22" s="937"/>
      <c r="C22" s="930"/>
      <c r="D22" s="931"/>
      <c r="E22" s="930"/>
      <c r="F22" s="930"/>
      <c r="G22" s="934"/>
      <c r="H22" s="931"/>
      <c r="I22" s="931"/>
      <c r="J22" s="935"/>
    </row>
    <row r="23" spans="1:10" ht="15.75" customHeight="1">
      <c r="A23" s="930"/>
      <c r="B23" s="937"/>
      <c r="C23" s="930"/>
      <c r="D23" s="931"/>
      <c r="E23" s="930"/>
      <c r="F23" s="930"/>
      <c r="G23" s="934"/>
      <c r="H23" s="931"/>
      <c r="I23" s="931"/>
      <c r="J23" s="935"/>
    </row>
    <row r="24" spans="1:10" ht="15.75" customHeight="1">
      <c r="A24" s="930"/>
      <c r="B24" s="937"/>
      <c r="C24" s="930"/>
      <c r="D24" s="931"/>
      <c r="E24" s="930"/>
      <c r="F24" s="930"/>
      <c r="G24" s="934"/>
      <c r="H24" s="931"/>
      <c r="I24" s="931"/>
      <c r="J24" s="935"/>
    </row>
    <row r="25" spans="1:10" ht="15.75" customHeight="1">
      <c r="A25" s="930"/>
      <c r="B25" s="937"/>
      <c r="C25" s="930"/>
      <c r="D25" s="931"/>
      <c r="E25" s="930"/>
      <c r="F25" s="930"/>
      <c r="G25" s="934"/>
      <c r="H25" s="931"/>
      <c r="I25" s="931"/>
      <c r="J25" s="935"/>
    </row>
    <row r="26" spans="1:10" ht="15.75" customHeight="1">
      <c r="A26" s="1297" t="s">
        <v>413</v>
      </c>
      <c r="B26" s="1317"/>
      <c r="C26" s="935"/>
      <c r="D26" s="931">
        <f t="shared" ref="D26:I26" si="0">SUM(D7:D25)</f>
        <v>0</v>
      </c>
      <c r="E26" s="935"/>
      <c r="F26" s="935"/>
      <c r="G26" s="934">
        <f t="shared" si="0"/>
        <v>0</v>
      </c>
      <c r="H26" s="931">
        <f t="shared" si="0"/>
        <v>0</v>
      </c>
      <c r="I26" s="931">
        <f t="shared" si="0"/>
        <v>0</v>
      </c>
      <c r="J26" s="935"/>
    </row>
    <row r="27" spans="1:10" ht="15.75" customHeight="1">
      <c r="A27" s="923" t="str">
        <f>封面!D11&amp;封面!F11</f>
        <v>资产清查单位填报人：赵翠</v>
      </c>
    </row>
    <row r="28" spans="1:10" ht="15.75" customHeight="1">
      <c r="A28" s="923"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J2"/>
    <mergeCell ref="A3:J3"/>
    <mergeCell ref="A26:B26"/>
  </mergeCells>
  <phoneticPr fontId="14" type="noConversion"/>
  <hyperlinks>
    <hyperlink ref="A1" location="索引目录!I13" display="返回索引页"/>
    <hyperlink ref="B1" location="'5流动负债汇总'!B13" display="返回"/>
  </hyperlinks>
  <printOptions horizontalCentered="1"/>
  <pageMargins left="0.75" right="0.75" top="0.9" bottom="0.83" header="1.22" footer="0.51"/>
  <pageSetup paperSize="9" scale="95"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30"/>
  <sheetViews>
    <sheetView workbookViewId="0"/>
  </sheetViews>
  <sheetFormatPr defaultColWidth="9" defaultRowHeight="15.75" customHeight="1" outlineLevelCol="1"/>
  <cols>
    <col min="1" max="1" width="7.83203125" style="3" customWidth="1"/>
    <col min="2" max="2" width="24.83203125" style="3" customWidth="1"/>
    <col min="3" max="3" width="13.83203125" style="3" customWidth="1"/>
    <col min="4" max="4" width="16.5" style="3" customWidth="1"/>
    <col min="5" max="5" width="16.83203125" style="3" hidden="1" customWidth="1" outlineLevel="1"/>
    <col min="6" max="6" width="19" style="3" customWidth="1" collapsed="1"/>
    <col min="7" max="7" width="19" style="3" customWidth="1"/>
    <col min="8" max="8" width="17.83203125" style="3" customWidth="1"/>
    <col min="9" max="16384" width="9" style="3"/>
  </cols>
  <sheetData>
    <row r="1" spans="1:8" ht="15">
      <c r="A1" s="4" t="s">
        <v>0</v>
      </c>
      <c r="B1" s="5" t="s">
        <v>303</v>
      </c>
      <c r="C1" s="6"/>
      <c r="D1" s="6"/>
      <c r="E1" s="6"/>
      <c r="F1" s="6"/>
      <c r="G1" s="6"/>
      <c r="H1" s="6"/>
    </row>
    <row r="2" spans="1:8" s="1" customFormat="1" ht="30" customHeight="1">
      <c r="A2" s="1106" t="s">
        <v>973</v>
      </c>
      <c r="B2" s="1107"/>
      <c r="C2" s="1107"/>
      <c r="D2" s="1107"/>
      <c r="E2" s="1107"/>
      <c r="F2" s="1107"/>
      <c r="G2" s="1107"/>
      <c r="H2" s="1107"/>
    </row>
    <row r="3" spans="1:8" ht="14.15" customHeight="1">
      <c r="A3" s="1108" t="str">
        <f>CONCATENATE(封面!D9,封面!F9,封面!G9,封面!H9,封面!I9,封面!J9,封面!K9)</f>
        <v>清查基准日：2025年8月31日</v>
      </c>
      <c r="B3" s="1108"/>
      <c r="C3" s="1108"/>
      <c r="D3" s="1108"/>
      <c r="E3" s="1108"/>
      <c r="F3" s="1108"/>
      <c r="G3" s="1108"/>
      <c r="H3" s="1111"/>
    </row>
    <row r="4" spans="1:8" ht="14.15" customHeight="1">
      <c r="A4" s="8"/>
      <c r="B4" s="8"/>
      <c r="C4" s="8"/>
      <c r="D4" s="8"/>
      <c r="E4" s="8"/>
      <c r="F4" s="8"/>
      <c r="G4" s="8"/>
      <c r="H4" s="10" t="s">
        <v>766</v>
      </c>
    </row>
    <row r="5" spans="1:8" ht="15.75" customHeight="1">
      <c r="A5" s="11" t="str">
        <f>封面!D7&amp;封面!E7</f>
        <v>资产清查单位：和县飞雁城乡客运有限公司</v>
      </c>
      <c r="H5" s="12" t="s">
        <v>203</v>
      </c>
    </row>
    <row r="6" spans="1:8" s="2" customFormat="1" ht="15.75" customHeight="1">
      <c r="A6" s="13" t="s">
        <v>205</v>
      </c>
      <c r="B6" s="13" t="s">
        <v>767</v>
      </c>
      <c r="C6" s="13" t="s">
        <v>421</v>
      </c>
      <c r="D6" s="13" t="s">
        <v>768</v>
      </c>
      <c r="E6" s="14" t="s">
        <v>274</v>
      </c>
      <c r="F6" s="15" t="s">
        <v>275</v>
      </c>
      <c r="G6" s="13" t="s">
        <v>276</v>
      </c>
      <c r="H6" s="13" t="s">
        <v>208</v>
      </c>
    </row>
    <row r="7" spans="1:8" ht="15.75" customHeight="1">
      <c r="A7" s="16">
        <v>1</v>
      </c>
      <c r="B7" s="17"/>
      <c r="C7" s="18"/>
      <c r="D7" s="16"/>
      <c r="E7" s="19"/>
      <c r="F7" s="22"/>
      <c r="G7" s="20"/>
      <c r="H7" s="21"/>
    </row>
    <row r="8" spans="1:8" ht="15.75" customHeight="1">
      <c r="A8" s="16"/>
      <c r="B8" s="17"/>
      <c r="C8" s="18"/>
      <c r="D8" s="16"/>
      <c r="E8" s="19"/>
      <c r="F8" s="22"/>
      <c r="G8" s="20"/>
      <c r="H8" s="21"/>
    </row>
    <row r="9" spans="1:8" ht="15.75" customHeight="1">
      <c r="A9" s="16"/>
      <c r="B9" s="17"/>
      <c r="C9" s="18"/>
      <c r="D9" s="16"/>
      <c r="E9" s="19"/>
      <c r="F9" s="22"/>
      <c r="G9" s="20"/>
      <c r="H9" s="21"/>
    </row>
    <row r="10" spans="1:8" ht="15.75" customHeight="1">
      <c r="A10" s="16"/>
      <c r="B10" s="17"/>
      <c r="C10" s="18"/>
      <c r="D10" s="16"/>
      <c r="E10" s="19"/>
      <c r="F10" s="22"/>
      <c r="G10" s="20"/>
      <c r="H10" s="21"/>
    </row>
    <row r="11" spans="1:8" ht="15.75" customHeight="1">
      <c r="A11" s="16"/>
      <c r="B11" s="17"/>
      <c r="C11" s="18"/>
      <c r="D11" s="16"/>
      <c r="E11" s="19"/>
      <c r="F11" s="22"/>
      <c r="G11" s="20"/>
      <c r="H11" s="21"/>
    </row>
    <row r="12" spans="1:8" ht="15.75" customHeight="1">
      <c r="A12" s="16"/>
      <c r="B12" s="17"/>
      <c r="C12" s="18"/>
      <c r="D12" s="16"/>
      <c r="E12" s="19"/>
      <c r="F12" s="22"/>
      <c r="G12" s="20"/>
      <c r="H12" s="21"/>
    </row>
    <row r="13" spans="1:8" ht="15.75" customHeight="1">
      <c r="A13" s="16"/>
      <c r="B13" s="17"/>
      <c r="C13" s="18"/>
      <c r="D13" s="16"/>
      <c r="E13" s="19"/>
      <c r="F13" s="22"/>
      <c r="G13" s="20"/>
      <c r="H13" s="21"/>
    </row>
    <row r="14" spans="1:8" ht="15.75" customHeight="1">
      <c r="A14" s="16"/>
      <c r="B14" s="17"/>
      <c r="C14" s="18"/>
      <c r="D14" s="16"/>
      <c r="E14" s="19"/>
      <c r="F14" s="22"/>
      <c r="G14" s="20"/>
      <c r="H14" s="21"/>
    </row>
    <row r="15" spans="1:8" ht="15.75" customHeight="1">
      <c r="A15" s="16"/>
      <c r="B15" s="17"/>
      <c r="C15" s="18"/>
      <c r="D15" s="16"/>
      <c r="E15" s="19"/>
      <c r="F15" s="22"/>
      <c r="G15" s="20"/>
      <c r="H15" s="21"/>
    </row>
    <row r="16" spans="1:8" ht="15.75" customHeight="1">
      <c r="A16" s="16"/>
      <c r="B16" s="17"/>
      <c r="C16" s="18"/>
      <c r="D16" s="16"/>
      <c r="E16" s="19"/>
      <c r="F16" s="22"/>
      <c r="G16" s="20"/>
      <c r="H16" s="21"/>
    </row>
    <row r="17" spans="1:8" ht="15.75" customHeight="1">
      <c r="A17" s="16"/>
      <c r="B17" s="17"/>
      <c r="C17" s="18"/>
      <c r="D17" s="16"/>
      <c r="E17" s="19"/>
      <c r="F17" s="22"/>
      <c r="G17" s="20"/>
      <c r="H17" s="21"/>
    </row>
    <row r="18" spans="1:8" ht="15.75" customHeight="1">
      <c r="A18" s="16"/>
      <c r="B18" s="17"/>
      <c r="C18" s="18"/>
      <c r="D18" s="16"/>
      <c r="E18" s="19"/>
      <c r="F18" s="22"/>
      <c r="G18" s="20"/>
      <c r="H18" s="21"/>
    </row>
    <row r="19" spans="1:8" ht="15.75" customHeight="1">
      <c r="A19" s="16"/>
      <c r="B19" s="17"/>
      <c r="C19" s="18"/>
      <c r="D19" s="16"/>
      <c r="E19" s="19"/>
      <c r="F19" s="22"/>
      <c r="G19" s="20"/>
      <c r="H19" s="21"/>
    </row>
    <row r="20" spans="1:8" ht="15.75" customHeight="1">
      <c r="A20" s="16"/>
      <c r="B20" s="17"/>
      <c r="C20" s="18"/>
      <c r="D20" s="16"/>
      <c r="E20" s="19"/>
      <c r="F20" s="22"/>
      <c r="G20" s="20"/>
      <c r="H20" s="21"/>
    </row>
    <row r="21" spans="1:8" ht="15.75" customHeight="1">
      <c r="A21" s="16"/>
      <c r="B21" s="17"/>
      <c r="C21" s="18"/>
      <c r="D21" s="16"/>
      <c r="E21" s="19"/>
      <c r="F21" s="22"/>
      <c r="G21" s="20"/>
      <c r="H21" s="21"/>
    </row>
    <row r="22" spans="1:8" ht="15.75" customHeight="1">
      <c r="A22" s="16"/>
      <c r="B22" s="17"/>
      <c r="C22" s="18"/>
      <c r="D22" s="16"/>
      <c r="E22" s="19"/>
      <c r="F22" s="22"/>
      <c r="G22" s="20"/>
      <c r="H22" s="21"/>
    </row>
    <row r="23" spans="1:8" ht="15.75" customHeight="1">
      <c r="A23" s="16"/>
      <c r="B23" s="17"/>
      <c r="C23" s="18"/>
      <c r="D23" s="16"/>
      <c r="E23" s="19"/>
      <c r="F23" s="22"/>
      <c r="G23" s="20"/>
      <c r="H23" s="21"/>
    </row>
    <row r="24" spans="1:8" ht="15.75" customHeight="1">
      <c r="A24" s="16"/>
      <c r="B24" s="17"/>
      <c r="C24" s="18"/>
      <c r="D24" s="16"/>
      <c r="E24" s="19"/>
      <c r="F24" s="22"/>
      <c r="G24" s="20"/>
      <c r="H24" s="21"/>
    </row>
    <row r="25" spans="1:8" ht="15.75" customHeight="1">
      <c r="A25" s="16"/>
      <c r="B25" s="17"/>
      <c r="C25" s="18"/>
      <c r="D25" s="16"/>
      <c r="E25" s="19"/>
      <c r="F25" s="22"/>
      <c r="G25" s="20"/>
      <c r="H25" s="21"/>
    </row>
    <row r="26" spans="1:8" ht="15.75" customHeight="1">
      <c r="A26" s="16"/>
      <c r="B26" s="17"/>
      <c r="C26" s="18"/>
      <c r="D26" s="16"/>
      <c r="E26" s="19"/>
      <c r="F26" s="22"/>
      <c r="G26" s="20"/>
      <c r="H26" s="21"/>
    </row>
    <row r="27" spans="1:8" ht="15.75" customHeight="1">
      <c r="A27" s="16"/>
      <c r="B27" s="17"/>
      <c r="C27" s="18"/>
      <c r="D27" s="16"/>
      <c r="E27" s="19"/>
      <c r="F27" s="22"/>
      <c r="G27" s="20"/>
      <c r="H27" s="21"/>
    </row>
    <row r="28" spans="1:8" ht="15.75" customHeight="1">
      <c r="A28" s="1112" t="s">
        <v>764</v>
      </c>
      <c r="B28" s="1113"/>
      <c r="C28" s="18"/>
      <c r="D28" s="16"/>
      <c r="E28" s="19">
        <f>SUM(E7:E27)</f>
        <v>0</v>
      </c>
      <c r="F28" s="22">
        <f>SUM(F7:F27)</f>
        <v>0</v>
      </c>
      <c r="G28" s="20">
        <f>SUM(G7:G27)</f>
        <v>0</v>
      </c>
      <c r="H28" s="21"/>
    </row>
    <row r="29" spans="1:8" ht="15.75" customHeight="1">
      <c r="A29" s="24" t="str">
        <f>封面!D11&amp;封面!F11</f>
        <v>资产清查单位填报人：赵翠</v>
      </c>
      <c r="F29" s="11"/>
    </row>
    <row r="30" spans="1:8"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H2"/>
    <mergeCell ref="A3:H3"/>
    <mergeCell ref="A28:B28"/>
  </mergeCells>
  <phoneticPr fontId="14" type="noConversion"/>
  <hyperlinks>
    <hyperlink ref="A1" location="索引目录!I14" display="返回索引页"/>
    <hyperlink ref="B1" location="'5流动负债汇总'!B14"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H52"/>
  <sheetViews>
    <sheetView topLeftCell="A28" workbookViewId="0">
      <selection activeCell="F40" sqref="F40"/>
    </sheetView>
  </sheetViews>
  <sheetFormatPr defaultColWidth="9" defaultRowHeight="15.75" customHeight="1" outlineLevelCol="1"/>
  <cols>
    <col min="1" max="1" width="7.58203125" style="902" customWidth="1"/>
    <col min="2" max="2" width="19.58203125" style="3" customWidth="1"/>
    <col min="3" max="3" width="9.58203125" style="3" customWidth="1"/>
    <col min="4" max="4" width="22.33203125" style="3" customWidth="1"/>
    <col min="5" max="5" width="13.4140625" style="3" customWidth="1" outlineLevel="1"/>
    <col min="6" max="6" width="15.33203125" style="3" customWidth="1"/>
    <col min="7" max="7" width="14.75" style="3" customWidth="1"/>
    <col min="8" max="8" width="16.25" style="3" customWidth="1"/>
    <col min="9" max="16384" width="9" style="3"/>
  </cols>
  <sheetData>
    <row r="1" spans="1:8" ht="15">
      <c r="A1" s="901" t="s">
        <v>0</v>
      </c>
      <c r="B1" s="5" t="s">
        <v>303</v>
      </c>
      <c r="C1" s="6"/>
      <c r="D1" s="6"/>
      <c r="E1" s="6"/>
      <c r="F1" s="6"/>
      <c r="G1" s="6"/>
      <c r="H1" s="6"/>
    </row>
    <row r="2" spans="1:8" s="1" customFormat="1" ht="23.5" customHeight="1">
      <c r="A2" s="1106" t="s">
        <v>1235</v>
      </c>
      <c r="B2" s="1107"/>
      <c r="C2" s="1107"/>
      <c r="D2" s="1107"/>
      <c r="E2" s="1107"/>
      <c r="F2" s="1107"/>
      <c r="G2" s="1107"/>
      <c r="H2" s="1107"/>
    </row>
    <row r="3" spans="1:8" ht="14.15" customHeight="1">
      <c r="A3" s="1108" t="str">
        <f>CONCATENATE(封面!D9,封面!F9,封面!G9,封面!H9,封面!I9,封面!J9,封面!K9)</f>
        <v>清查基准日：2025年8月31日</v>
      </c>
      <c r="B3" s="1108"/>
      <c r="C3" s="1108"/>
      <c r="D3" s="1108"/>
      <c r="E3" s="1108"/>
      <c r="F3" s="1108"/>
      <c r="G3" s="1108"/>
      <c r="H3" s="1111"/>
    </row>
    <row r="4" spans="1:8" ht="14.15" customHeight="1">
      <c r="A4" s="294"/>
      <c r="B4" s="8"/>
      <c r="C4" s="8"/>
      <c r="D4" s="8"/>
      <c r="E4" s="8"/>
      <c r="F4" s="8"/>
      <c r="G4" s="8"/>
      <c r="H4" s="10" t="s">
        <v>769</v>
      </c>
    </row>
    <row r="5" spans="1:8" ht="15.75" customHeight="1">
      <c r="A5" s="902" t="str">
        <f>封面!D7&amp;封面!E7</f>
        <v>资产清查单位：和县飞雁城乡客运有限公司</v>
      </c>
      <c r="H5" s="12" t="s">
        <v>203</v>
      </c>
    </row>
    <row r="6" spans="1:8" s="2" customFormat="1" ht="17.5" customHeight="1">
      <c r="A6" s="903" t="s">
        <v>205</v>
      </c>
      <c r="B6" s="650" t="s">
        <v>410</v>
      </c>
      <c r="C6" s="69" t="s">
        <v>421</v>
      </c>
      <c r="D6" s="69" t="s">
        <v>420</v>
      </c>
      <c r="E6" s="69" t="s">
        <v>274</v>
      </c>
      <c r="F6" s="70" t="s">
        <v>923</v>
      </c>
      <c r="G6" s="69" t="s">
        <v>811</v>
      </c>
      <c r="H6" s="71" t="s">
        <v>208</v>
      </c>
    </row>
    <row r="7" spans="1:8" s="694" customFormat="1" ht="17.5" customHeight="1">
      <c r="A7" s="875">
        <v>1</v>
      </c>
      <c r="B7" s="687" t="s">
        <v>1127</v>
      </c>
      <c r="C7" s="689"/>
      <c r="D7" s="687"/>
      <c r="E7" s="690">
        <v>633998.65</v>
      </c>
      <c r="F7" s="690">
        <v>633998.65</v>
      </c>
      <c r="G7" s="690">
        <v>633998.65</v>
      </c>
      <c r="H7" s="801" t="s">
        <v>1129</v>
      </c>
    </row>
    <row r="8" spans="1:8" ht="16.5" customHeight="1">
      <c r="A8" s="104">
        <v>2</v>
      </c>
      <c r="B8" s="789" t="s">
        <v>1187</v>
      </c>
      <c r="C8" s="77"/>
      <c r="D8" s="73"/>
      <c r="E8" s="690">
        <v>10000</v>
      </c>
      <c r="F8" s="75">
        <v>10000</v>
      </c>
      <c r="G8" s="75">
        <v>10000</v>
      </c>
      <c r="H8" s="801" t="s">
        <v>1129</v>
      </c>
    </row>
    <row r="9" spans="1:8" ht="16.5" customHeight="1">
      <c r="A9" s="104">
        <v>3</v>
      </c>
      <c r="B9" s="789" t="s">
        <v>1188</v>
      </c>
      <c r="C9" s="77"/>
      <c r="D9" s="73"/>
      <c r="E9" s="690">
        <v>10000</v>
      </c>
      <c r="F9" s="75">
        <v>10000</v>
      </c>
      <c r="G9" s="75">
        <v>10000</v>
      </c>
      <c r="H9" s="801" t="s">
        <v>1129</v>
      </c>
    </row>
    <row r="10" spans="1:8" ht="16.5" customHeight="1">
      <c r="A10" s="104">
        <v>4</v>
      </c>
      <c r="B10" s="687" t="s">
        <v>1151</v>
      </c>
      <c r="C10" s="77"/>
      <c r="D10" s="73"/>
      <c r="E10" s="690">
        <v>10000</v>
      </c>
      <c r="F10" s="75">
        <v>10000</v>
      </c>
      <c r="G10" s="75">
        <v>10000</v>
      </c>
      <c r="H10" s="801" t="s">
        <v>1129</v>
      </c>
    </row>
    <row r="11" spans="1:8" ht="16.5" customHeight="1">
      <c r="A11" s="104">
        <v>5</v>
      </c>
      <c r="B11" s="687" t="s">
        <v>1152</v>
      </c>
      <c r="C11" s="77"/>
      <c r="D11" s="73"/>
      <c r="E11" s="690">
        <v>10000</v>
      </c>
      <c r="F11" s="75">
        <v>10000</v>
      </c>
      <c r="G11" s="75">
        <v>10000</v>
      </c>
      <c r="H11" s="801" t="s">
        <v>1129</v>
      </c>
    </row>
    <row r="12" spans="1:8" ht="16.5" customHeight="1">
      <c r="A12" s="104">
        <v>6</v>
      </c>
      <c r="B12" s="687" t="s">
        <v>1153</v>
      </c>
      <c r="C12" s="77"/>
      <c r="D12" s="73"/>
      <c r="E12" s="690">
        <v>10000</v>
      </c>
      <c r="F12" s="75">
        <v>10000</v>
      </c>
      <c r="G12" s="75">
        <v>10000</v>
      </c>
      <c r="H12" s="801" t="s">
        <v>1129</v>
      </c>
    </row>
    <row r="13" spans="1:8" ht="16.5" customHeight="1">
      <c r="A13" s="104">
        <v>7</v>
      </c>
      <c r="B13" s="687" t="s">
        <v>1154</v>
      </c>
      <c r="C13" s="77"/>
      <c r="D13" s="73"/>
      <c r="E13" s="690">
        <v>10000</v>
      </c>
      <c r="F13" s="75">
        <v>10000</v>
      </c>
      <c r="G13" s="75">
        <v>10000</v>
      </c>
      <c r="H13" s="801" t="s">
        <v>1129</v>
      </c>
    </row>
    <row r="14" spans="1:8" ht="16.5" customHeight="1">
      <c r="A14" s="104">
        <v>8</v>
      </c>
      <c r="B14" s="687" t="s">
        <v>1155</v>
      </c>
      <c r="C14" s="77"/>
      <c r="D14" s="73"/>
      <c r="E14" s="690">
        <v>10000</v>
      </c>
      <c r="F14" s="75">
        <v>10000</v>
      </c>
      <c r="G14" s="75">
        <v>10000</v>
      </c>
      <c r="H14" s="801" t="s">
        <v>1129</v>
      </c>
    </row>
    <row r="15" spans="1:8" ht="16.5" customHeight="1">
      <c r="A15" s="104">
        <v>9</v>
      </c>
      <c r="B15" s="687" t="s">
        <v>1156</v>
      </c>
      <c r="C15" s="77"/>
      <c r="D15" s="73"/>
      <c r="E15" s="690">
        <v>10000</v>
      </c>
      <c r="F15" s="75">
        <v>10000</v>
      </c>
      <c r="G15" s="75">
        <v>10000</v>
      </c>
      <c r="H15" s="801" t="s">
        <v>1129</v>
      </c>
    </row>
    <row r="16" spans="1:8" ht="16.5" customHeight="1">
      <c r="A16" s="104">
        <v>10</v>
      </c>
      <c r="B16" s="687" t="s">
        <v>1157</v>
      </c>
      <c r="C16" s="77"/>
      <c r="D16" s="73"/>
      <c r="E16" s="690">
        <v>10000</v>
      </c>
      <c r="F16" s="75">
        <v>10000</v>
      </c>
      <c r="G16" s="75">
        <v>10000</v>
      </c>
      <c r="H16" s="801" t="s">
        <v>1129</v>
      </c>
    </row>
    <row r="17" spans="1:8" ht="16.5" customHeight="1">
      <c r="A17" s="104">
        <v>11</v>
      </c>
      <c r="B17" s="687" t="s">
        <v>1158</v>
      </c>
      <c r="C17" s="77"/>
      <c r="D17" s="73"/>
      <c r="E17" s="690">
        <v>10000</v>
      </c>
      <c r="F17" s="75">
        <v>10000</v>
      </c>
      <c r="G17" s="75">
        <v>10000</v>
      </c>
      <c r="H17" s="801" t="s">
        <v>1129</v>
      </c>
    </row>
    <row r="18" spans="1:8" ht="16.5" customHeight="1">
      <c r="A18" s="104">
        <v>12</v>
      </c>
      <c r="B18" s="687" t="s">
        <v>1159</v>
      </c>
      <c r="C18" s="77"/>
      <c r="D18" s="73"/>
      <c r="E18" s="690">
        <v>10000</v>
      </c>
      <c r="F18" s="75">
        <v>10000</v>
      </c>
      <c r="G18" s="75">
        <v>10000</v>
      </c>
      <c r="H18" s="801" t="s">
        <v>1129</v>
      </c>
    </row>
    <row r="19" spans="1:8" ht="16.5" customHeight="1">
      <c r="A19" s="104">
        <v>13</v>
      </c>
      <c r="B19" s="687" t="s">
        <v>1160</v>
      </c>
      <c r="C19" s="77"/>
      <c r="D19" s="73"/>
      <c r="E19" s="690">
        <v>10000</v>
      </c>
      <c r="F19" s="75">
        <v>10000</v>
      </c>
      <c r="G19" s="75">
        <v>10000</v>
      </c>
      <c r="H19" s="801" t="s">
        <v>1129</v>
      </c>
    </row>
    <row r="20" spans="1:8" ht="16.5" customHeight="1">
      <c r="A20" s="104">
        <v>14</v>
      </c>
      <c r="B20" s="687" t="s">
        <v>1161</v>
      </c>
      <c r="C20" s="77"/>
      <c r="D20" s="73"/>
      <c r="E20" s="690">
        <v>10000</v>
      </c>
      <c r="F20" s="75">
        <v>10000</v>
      </c>
      <c r="G20" s="75">
        <v>10000</v>
      </c>
      <c r="H20" s="801" t="s">
        <v>1129</v>
      </c>
    </row>
    <row r="21" spans="1:8" ht="16.5" customHeight="1">
      <c r="A21" s="104">
        <v>15</v>
      </c>
      <c r="B21" s="687" t="s">
        <v>1162</v>
      </c>
      <c r="C21" s="77"/>
      <c r="D21" s="73"/>
      <c r="E21" s="690">
        <v>10000</v>
      </c>
      <c r="F21" s="75">
        <v>10000</v>
      </c>
      <c r="G21" s="75">
        <v>10000</v>
      </c>
      <c r="H21" s="801" t="s">
        <v>1129</v>
      </c>
    </row>
    <row r="22" spans="1:8" ht="17.5" customHeight="1">
      <c r="A22" s="104">
        <v>16</v>
      </c>
      <c r="B22" s="687" t="s">
        <v>1163</v>
      </c>
      <c r="C22" s="77"/>
      <c r="D22" s="73"/>
      <c r="E22" s="75">
        <v>10000</v>
      </c>
      <c r="F22" s="75">
        <v>10000</v>
      </c>
      <c r="G22" s="75">
        <v>10000</v>
      </c>
      <c r="H22" s="801" t="s">
        <v>1129</v>
      </c>
    </row>
    <row r="23" spans="1:8" ht="17.5" customHeight="1">
      <c r="A23" s="104">
        <v>17</v>
      </c>
      <c r="B23" s="687" t="s">
        <v>1164</v>
      </c>
      <c r="C23" s="77"/>
      <c r="D23" s="73"/>
      <c r="E23" s="75">
        <v>10000</v>
      </c>
      <c r="F23" s="75">
        <v>10000</v>
      </c>
      <c r="G23" s="75">
        <v>10000</v>
      </c>
      <c r="H23" s="801" t="s">
        <v>1129</v>
      </c>
    </row>
    <row r="24" spans="1:8" ht="17.5" customHeight="1">
      <c r="A24" s="104">
        <v>18</v>
      </c>
      <c r="B24" s="687" t="s">
        <v>1165</v>
      </c>
      <c r="C24" s="77"/>
      <c r="D24" s="73"/>
      <c r="E24" s="75">
        <v>10000</v>
      </c>
      <c r="F24" s="75">
        <v>10000</v>
      </c>
      <c r="G24" s="75">
        <v>10000</v>
      </c>
      <c r="H24" s="801" t="s">
        <v>1129</v>
      </c>
    </row>
    <row r="25" spans="1:8" ht="17.5" customHeight="1">
      <c r="A25" s="104">
        <v>19</v>
      </c>
      <c r="B25" s="687" t="s">
        <v>1166</v>
      </c>
      <c r="C25" s="77"/>
      <c r="D25" s="73"/>
      <c r="E25" s="75">
        <v>10000</v>
      </c>
      <c r="F25" s="75">
        <v>10000</v>
      </c>
      <c r="G25" s="75">
        <v>10000</v>
      </c>
      <c r="H25" s="801" t="s">
        <v>1129</v>
      </c>
    </row>
    <row r="26" spans="1:8" ht="17.5" customHeight="1">
      <c r="A26" s="104">
        <v>20</v>
      </c>
      <c r="B26" s="687" t="s">
        <v>1167</v>
      </c>
      <c r="C26" s="77"/>
      <c r="D26" s="73"/>
      <c r="E26" s="75">
        <v>10000</v>
      </c>
      <c r="F26" s="75">
        <v>10000</v>
      </c>
      <c r="G26" s="75">
        <v>10000</v>
      </c>
      <c r="H26" s="801" t="s">
        <v>1129</v>
      </c>
    </row>
    <row r="27" spans="1:8" ht="17.5" customHeight="1">
      <c r="A27" s="104">
        <v>21</v>
      </c>
      <c r="B27" s="687" t="s">
        <v>1168</v>
      </c>
      <c r="C27" s="77"/>
      <c r="D27" s="73"/>
      <c r="E27" s="75">
        <v>10000</v>
      </c>
      <c r="F27" s="75">
        <v>10000</v>
      </c>
      <c r="G27" s="75">
        <v>10000</v>
      </c>
      <c r="H27" s="801" t="s">
        <v>1129</v>
      </c>
    </row>
    <row r="28" spans="1:8" ht="17.5" customHeight="1">
      <c r="A28" s="104">
        <v>22</v>
      </c>
      <c r="B28" s="687" t="s">
        <v>1169</v>
      </c>
      <c r="C28" s="77"/>
      <c r="D28" s="73"/>
      <c r="E28" s="75">
        <v>10000</v>
      </c>
      <c r="F28" s="75">
        <v>10000</v>
      </c>
      <c r="G28" s="75">
        <v>10000</v>
      </c>
      <c r="H28" s="801" t="s">
        <v>1129</v>
      </c>
    </row>
    <row r="29" spans="1:8" ht="17.5" customHeight="1">
      <c r="A29" s="104">
        <v>23</v>
      </c>
      <c r="B29" s="687" t="s">
        <v>1170</v>
      </c>
      <c r="C29" s="77"/>
      <c r="D29" s="73"/>
      <c r="E29" s="75">
        <v>10000</v>
      </c>
      <c r="F29" s="75">
        <v>10000</v>
      </c>
      <c r="G29" s="75">
        <v>10000</v>
      </c>
      <c r="H29" s="801" t="s">
        <v>1129</v>
      </c>
    </row>
    <row r="30" spans="1:8" ht="17.5" customHeight="1">
      <c r="A30" s="104">
        <v>24</v>
      </c>
      <c r="B30" s="687" t="s">
        <v>1171</v>
      </c>
      <c r="C30" s="77"/>
      <c r="D30" s="73"/>
      <c r="E30" s="75">
        <v>10000</v>
      </c>
      <c r="F30" s="75">
        <v>10000</v>
      </c>
      <c r="G30" s="75">
        <v>10000</v>
      </c>
      <c r="H30" s="801" t="s">
        <v>1129</v>
      </c>
    </row>
    <row r="31" spans="1:8" ht="17.5" customHeight="1">
      <c r="A31" s="104">
        <v>25</v>
      </c>
      <c r="B31" s="687" t="s">
        <v>1172</v>
      </c>
      <c r="C31" s="77"/>
      <c r="D31" s="73"/>
      <c r="E31" s="75">
        <v>10000</v>
      </c>
      <c r="F31" s="75">
        <v>10000</v>
      </c>
      <c r="G31" s="75">
        <v>10000</v>
      </c>
      <c r="H31" s="801" t="s">
        <v>1129</v>
      </c>
    </row>
    <row r="32" spans="1:8" ht="16.5" customHeight="1">
      <c r="A32" s="104">
        <v>26</v>
      </c>
      <c r="B32" s="789" t="s">
        <v>1173</v>
      </c>
      <c r="C32" s="77"/>
      <c r="D32" s="73"/>
      <c r="E32" s="75">
        <v>46.08</v>
      </c>
      <c r="F32" s="75">
        <v>46.08</v>
      </c>
      <c r="G32" s="75">
        <v>46.08</v>
      </c>
      <c r="H32" s="801" t="s">
        <v>1129</v>
      </c>
    </row>
    <row r="33" spans="1:8" ht="17.5" customHeight="1">
      <c r="A33" s="104">
        <v>27</v>
      </c>
      <c r="B33" s="687" t="s">
        <v>1120</v>
      </c>
      <c r="C33" s="77"/>
      <c r="D33" s="73"/>
      <c r="E33" s="690">
        <v>4000000</v>
      </c>
      <c r="F33" s="75">
        <v>4000000</v>
      </c>
      <c r="G33" s="75">
        <v>4000000</v>
      </c>
      <c r="H33" s="725" t="s">
        <v>1145</v>
      </c>
    </row>
    <row r="34" spans="1:8" ht="17.5" customHeight="1">
      <c r="A34" s="104">
        <v>28</v>
      </c>
      <c r="B34" s="687" t="s">
        <v>1174</v>
      </c>
      <c r="C34" s="77"/>
      <c r="D34" s="73"/>
      <c r="E34" s="690">
        <v>1705004</v>
      </c>
      <c r="F34" s="75">
        <v>1705004</v>
      </c>
      <c r="G34" s="75">
        <v>1705004</v>
      </c>
      <c r="H34" s="725" t="s">
        <v>1145</v>
      </c>
    </row>
    <row r="35" spans="1:8" ht="17.5" customHeight="1">
      <c r="A35" s="104">
        <v>29</v>
      </c>
      <c r="B35" s="687" t="s">
        <v>1175</v>
      </c>
      <c r="C35" s="77"/>
      <c r="D35" s="73"/>
      <c r="E35" s="690">
        <v>687000</v>
      </c>
      <c r="F35" s="75">
        <v>687000</v>
      </c>
      <c r="G35" s="75">
        <v>687000</v>
      </c>
      <c r="H35" s="725" t="s">
        <v>1145</v>
      </c>
    </row>
    <row r="36" spans="1:8" s="694" customFormat="1" ht="16" customHeight="1">
      <c r="A36" s="882">
        <v>30</v>
      </c>
      <c r="B36" s="789" t="s">
        <v>1192</v>
      </c>
      <c r="C36" s="689"/>
      <c r="D36" s="687"/>
      <c r="E36" s="690">
        <v>124141.49</v>
      </c>
      <c r="F36" s="690">
        <v>0</v>
      </c>
      <c r="G36" s="690">
        <v>0</v>
      </c>
      <c r="H36" s="801" t="s">
        <v>1145</v>
      </c>
    </row>
    <row r="37" spans="1:8" ht="16.5" customHeight="1">
      <c r="A37" s="104">
        <v>31</v>
      </c>
      <c r="B37" s="789" t="s">
        <v>1189</v>
      </c>
      <c r="C37" s="77"/>
      <c r="D37" s="73"/>
      <c r="E37" s="75">
        <v>2000</v>
      </c>
      <c r="F37" s="75">
        <v>2000</v>
      </c>
      <c r="G37" s="75">
        <v>2000</v>
      </c>
      <c r="H37" s="725" t="s">
        <v>1145</v>
      </c>
    </row>
    <row r="38" spans="1:8" ht="16.5" customHeight="1">
      <c r="A38" s="104">
        <v>32</v>
      </c>
      <c r="B38" s="789" t="s">
        <v>1190</v>
      </c>
      <c r="C38" s="77"/>
      <c r="D38" s="73"/>
      <c r="E38" s="75">
        <v>5000</v>
      </c>
      <c r="F38" s="75">
        <v>5000</v>
      </c>
      <c r="G38" s="75">
        <v>5000</v>
      </c>
      <c r="H38" s="725" t="s">
        <v>1145</v>
      </c>
    </row>
    <row r="39" spans="1:8" ht="16.5" customHeight="1">
      <c r="A39" s="104">
        <v>33</v>
      </c>
      <c r="B39" s="789" t="s">
        <v>1191</v>
      </c>
      <c r="C39" s="77"/>
      <c r="D39" s="73"/>
      <c r="E39" s="75">
        <v>5000</v>
      </c>
      <c r="F39" s="75">
        <v>5000</v>
      </c>
      <c r="G39" s="75">
        <v>5000</v>
      </c>
      <c r="H39" s="725" t="s">
        <v>1145</v>
      </c>
    </row>
    <row r="40" spans="1:8" ht="16.5" customHeight="1">
      <c r="A40" s="104">
        <v>34</v>
      </c>
      <c r="B40" s="687" t="s">
        <v>1176</v>
      </c>
      <c r="C40" s="77"/>
      <c r="D40" s="73"/>
      <c r="E40" s="75">
        <v>10000</v>
      </c>
      <c r="F40" s="75">
        <v>10000</v>
      </c>
      <c r="G40" s="75">
        <v>10000</v>
      </c>
      <c r="H40" s="725" t="s">
        <v>1145</v>
      </c>
    </row>
    <row r="41" spans="1:8" ht="16.5" customHeight="1">
      <c r="A41" s="104">
        <v>35</v>
      </c>
      <c r="B41" s="687" t="s">
        <v>1177</v>
      </c>
      <c r="C41" s="77"/>
      <c r="D41" s="73"/>
      <c r="E41" s="75">
        <v>10000</v>
      </c>
      <c r="F41" s="75">
        <v>10000</v>
      </c>
      <c r="G41" s="75">
        <v>10000</v>
      </c>
      <c r="H41" s="725" t="s">
        <v>1145</v>
      </c>
    </row>
    <row r="42" spans="1:8" ht="16.5" customHeight="1">
      <c r="A42" s="104">
        <v>36</v>
      </c>
      <c r="B42" s="687" t="s">
        <v>1178</v>
      </c>
      <c r="C42" s="77"/>
      <c r="D42" s="73"/>
      <c r="E42" s="75">
        <v>10000</v>
      </c>
      <c r="F42" s="75">
        <v>10000</v>
      </c>
      <c r="G42" s="75">
        <v>10000</v>
      </c>
      <c r="H42" s="725" t="s">
        <v>1145</v>
      </c>
    </row>
    <row r="43" spans="1:8" ht="16.5" customHeight="1">
      <c r="A43" s="104">
        <v>37</v>
      </c>
      <c r="B43" s="687" t="s">
        <v>1179</v>
      </c>
      <c r="C43" s="77"/>
      <c r="D43" s="73"/>
      <c r="E43" s="75">
        <v>10000</v>
      </c>
      <c r="F43" s="75">
        <v>10000</v>
      </c>
      <c r="G43" s="75">
        <v>10000</v>
      </c>
      <c r="H43" s="725" t="s">
        <v>1145</v>
      </c>
    </row>
    <row r="44" spans="1:8" ht="16.5" customHeight="1">
      <c r="A44" s="104">
        <v>38</v>
      </c>
      <c r="B44" s="687" t="s">
        <v>1180</v>
      </c>
      <c r="C44" s="77"/>
      <c r="D44" s="73"/>
      <c r="E44" s="75">
        <v>10000</v>
      </c>
      <c r="F44" s="75">
        <v>10000</v>
      </c>
      <c r="G44" s="75">
        <v>10000</v>
      </c>
      <c r="H44" s="725" t="s">
        <v>1145</v>
      </c>
    </row>
    <row r="45" spans="1:8" ht="16.5" customHeight="1">
      <c r="A45" s="104">
        <v>39</v>
      </c>
      <c r="B45" s="687" t="s">
        <v>1181</v>
      </c>
      <c r="C45" s="77"/>
      <c r="D45" s="73"/>
      <c r="E45" s="75">
        <v>10000</v>
      </c>
      <c r="F45" s="75">
        <v>10000</v>
      </c>
      <c r="G45" s="75">
        <v>10000</v>
      </c>
      <c r="H45" s="725" t="s">
        <v>1145</v>
      </c>
    </row>
    <row r="46" spans="1:8" ht="16.5" customHeight="1">
      <c r="A46" s="104">
        <v>40</v>
      </c>
      <c r="B46" s="687" t="s">
        <v>1182</v>
      </c>
      <c r="C46" s="77"/>
      <c r="D46" s="73"/>
      <c r="E46" s="75">
        <v>10000</v>
      </c>
      <c r="F46" s="75">
        <v>10000</v>
      </c>
      <c r="G46" s="75">
        <v>10000</v>
      </c>
      <c r="H46" s="725" t="s">
        <v>1145</v>
      </c>
    </row>
    <row r="47" spans="1:8" ht="16.5" customHeight="1">
      <c r="A47" s="104">
        <v>41</v>
      </c>
      <c r="B47" s="687" t="s">
        <v>1183</v>
      </c>
      <c r="C47" s="77"/>
      <c r="D47" s="73"/>
      <c r="E47" s="75">
        <v>10000</v>
      </c>
      <c r="F47" s="75">
        <v>10000</v>
      </c>
      <c r="G47" s="75">
        <v>10000</v>
      </c>
      <c r="H47" s="725" t="s">
        <v>1145</v>
      </c>
    </row>
    <row r="48" spans="1:8" ht="17.5" customHeight="1">
      <c r="A48" s="104">
        <v>42</v>
      </c>
      <c r="B48" s="73" t="s">
        <v>1173</v>
      </c>
      <c r="C48" s="77"/>
      <c r="D48" s="73"/>
      <c r="E48" s="75">
        <v>3.84</v>
      </c>
      <c r="F48" s="75">
        <v>3.84</v>
      </c>
      <c r="G48" s="75">
        <v>3.84</v>
      </c>
      <c r="H48" s="725" t="s">
        <v>1145</v>
      </c>
    </row>
    <row r="49" spans="1:8" s="694" customFormat="1" ht="17.5" customHeight="1">
      <c r="A49" s="104">
        <v>43</v>
      </c>
      <c r="B49" s="789" t="s">
        <v>1236</v>
      </c>
      <c r="C49" s="689"/>
      <c r="D49" s="687"/>
      <c r="E49" s="690">
        <v>0</v>
      </c>
      <c r="F49" s="690">
        <v>229440</v>
      </c>
      <c r="G49" s="690">
        <v>229440</v>
      </c>
      <c r="H49" s="801" t="s">
        <v>1234</v>
      </c>
    </row>
    <row r="50" spans="1:8" ht="17.5" customHeight="1">
      <c r="A50" s="1120" t="s">
        <v>745</v>
      </c>
      <c r="B50" s="1121"/>
      <c r="C50" s="78"/>
      <c r="D50" s="79"/>
      <c r="E50" s="80">
        <f>SUM(E7:E49)</f>
        <v>7482194.0600000005</v>
      </c>
      <c r="F50" s="737">
        <f>SUM(F7:F49)</f>
        <v>7587492.5700000003</v>
      </c>
      <c r="G50" s="80">
        <f>SUM(G7:G49)</f>
        <v>7587492.5700000003</v>
      </c>
      <c r="H50" s="81"/>
    </row>
    <row r="51" spans="1:8" ht="15.75" customHeight="1">
      <c r="A51" s="902" t="str">
        <f>封面!D11&amp;封面!F11</f>
        <v>资产清查单位填报人：赵翠</v>
      </c>
      <c r="E51" s="655"/>
      <c r="F51" s="11"/>
    </row>
    <row r="52" spans="1:8" ht="15.75" customHeight="1">
      <c r="A52" s="902" t="str">
        <f>CONCATENATE(封面!D13,封面!F13,封面!G13,封面!H13,封面!I13,封面!J13,封面!K13)</f>
        <v>填表日期：2025年9月23日</v>
      </c>
      <c r="E52" s="82"/>
      <c r="F52" s="82"/>
    </row>
  </sheetData>
  <sheetProtection formatCells="0" formatColumns="0" formatRows="0" insertColumns="0" insertRows="0" deleteColumns="0" deleteRows="0" sort="0" autoFilter="0" pivotTables="0"/>
  <autoFilter ref="A6:H49"/>
  <mergeCells count="3">
    <mergeCell ref="A2:H2"/>
    <mergeCell ref="A3:H3"/>
    <mergeCell ref="A50:B50"/>
  </mergeCells>
  <phoneticPr fontId="14" type="noConversion"/>
  <hyperlinks>
    <hyperlink ref="A1" location="索引目录!I15" display="返回索引页"/>
    <hyperlink ref="B1" location="'5流动负债汇总'!B15" display="返回"/>
  </hyperlinks>
  <printOptions horizontalCentered="1"/>
  <pageMargins left="0.74803149606299213" right="0.74803149606299213" top="0.78740157480314965" bottom="0.62992125984251968" header="0.23622047244094491" footer="0.31496062992125984"/>
  <pageSetup paperSize="9" fitToHeight="0" orientation="landscape" horizontalDpi="4294967292" r:id="rId1"/>
  <headerFooter alignWithMargins="0">
    <oddHeader>&amp;R&amp;10共&amp;"Times New Roman,常规"&amp;N&amp;"宋体,常规"页第&amp;"Times New Roman,常规"&amp;P&amp;"宋体,常规"页</oddHeader>
  </headerFooter>
  <legacyDrawing r:id="rId2"/>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30"/>
  <sheetViews>
    <sheetView workbookViewId="0"/>
  </sheetViews>
  <sheetFormatPr defaultColWidth="9" defaultRowHeight="15.75" customHeight="1" outlineLevelCol="1"/>
  <cols>
    <col min="1" max="1" width="8.25" style="3" customWidth="1"/>
    <col min="2" max="2" width="22.75" style="3" customWidth="1"/>
    <col min="3" max="3" width="14.83203125" style="3" customWidth="1"/>
    <col min="4" max="4" width="14.58203125" style="3" customWidth="1"/>
    <col min="5" max="5" width="11.25" style="3" customWidth="1"/>
    <col min="6" max="6" width="15.08203125" style="3" hidden="1" customWidth="1" outlineLevel="1"/>
    <col min="7" max="7" width="17" style="3" customWidth="1" collapsed="1"/>
    <col min="8" max="8" width="16.33203125" style="3" customWidth="1"/>
    <col min="9" max="9" width="14.58203125" style="3" customWidth="1"/>
    <col min="10" max="16384" width="9" style="3"/>
  </cols>
  <sheetData>
    <row r="1" spans="1:9" ht="15">
      <c r="A1" s="4" t="s">
        <v>0</v>
      </c>
      <c r="B1" s="5" t="s">
        <v>303</v>
      </c>
      <c r="C1" s="6"/>
      <c r="D1" s="6"/>
      <c r="E1" s="6"/>
      <c r="F1" s="6"/>
      <c r="G1" s="6"/>
      <c r="H1" s="6"/>
      <c r="I1" s="6"/>
    </row>
    <row r="2" spans="1:9" s="1" customFormat="1" ht="30" customHeight="1">
      <c r="A2" s="1106" t="s">
        <v>972</v>
      </c>
      <c r="B2" s="1107"/>
      <c r="C2" s="1107"/>
      <c r="D2" s="1107"/>
      <c r="E2" s="1107"/>
      <c r="F2" s="1107"/>
      <c r="G2" s="1107"/>
      <c r="H2" s="1107"/>
      <c r="I2" s="1107"/>
    </row>
    <row r="3" spans="1:9" ht="14.15" customHeight="1">
      <c r="A3" s="1108" t="str">
        <f>CONCATENATE(封面!D9,封面!F9,封面!G9,封面!H9,封面!I9,封面!J9,封面!K9)</f>
        <v>清查基准日：2025年8月31日</v>
      </c>
      <c r="B3" s="1108"/>
      <c r="C3" s="1108"/>
      <c r="D3" s="1108"/>
      <c r="E3" s="1108"/>
      <c r="F3" s="1108"/>
      <c r="G3" s="1108"/>
      <c r="H3" s="1111"/>
      <c r="I3" s="1111"/>
    </row>
    <row r="4" spans="1:9" ht="14.15" customHeight="1">
      <c r="A4" s="8"/>
      <c r="B4" s="8"/>
      <c r="C4" s="8"/>
      <c r="D4" s="8"/>
      <c r="E4" s="8"/>
      <c r="F4" s="8"/>
      <c r="G4" s="8"/>
      <c r="H4" s="9"/>
      <c r="I4" s="10" t="s">
        <v>770</v>
      </c>
    </row>
    <row r="5" spans="1:9" ht="15.75" customHeight="1">
      <c r="A5" s="11" t="str">
        <f>封面!D7&amp;封面!E7</f>
        <v>资产清查单位：和县飞雁城乡客运有限公司</v>
      </c>
      <c r="I5" s="12" t="s">
        <v>203</v>
      </c>
    </row>
    <row r="6" spans="1:9" s="2" customFormat="1" ht="15.75" customHeight="1">
      <c r="A6" s="13" t="s">
        <v>205</v>
      </c>
      <c r="B6" s="13" t="s">
        <v>771</v>
      </c>
      <c r="C6" s="13" t="s">
        <v>421</v>
      </c>
      <c r="D6" s="13" t="s">
        <v>542</v>
      </c>
      <c r="E6" s="13" t="s">
        <v>772</v>
      </c>
      <c r="F6" s="14" t="s">
        <v>274</v>
      </c>
      <c r="G6" s="15" t="s">
        <v>275</v>
      </c>
      <c r="H6" s="13" t="s">
        <v>276</v>
      </c>
      <c r="I6" s="13" t="s">
        <v>208</v>
      </c>
    </row>
    <row r="7" spans="1:9" ht="15.75" customHeight="1">
      <c r="A7" s="16"/>
      <c r="B7" s="17"/>
      <c r="C7" s="18"/>
      <c r="D7" s="18"/>
      <c r="E7" s="16"/>
      <c r="F7" s="19"/>
      <c r="G7" s="22"/>
      <c r="H7" s="20"/>
      <c r="I7" s="21"/>
    </row>
    <row r="8" spans="1:9" ht="15.75" customHeight="1">
      <c r="A8" s="16"/>
      <c r="B8" s="17"/>
      <c r="C8" s="18"/>
      <c r="D8" s="18"/>
      <c r="E8" s="16"/>
      <c r="F8" s="19"/>
      <c r="G8" s="22"/>
      <c r="H8" s="20"/>
      <c r="I8" s="21"/>
    </row>
    <row r="9" spans="1:9" ht="15.75" customHeight="1">
      <c r="A9" s="16"/>
      <c r="B9" s="17"/>
      <c r="C9" s="18"/>
      <c r="D9" s="18"/>
      <c r="E9" s="16"/>
      <c r="F9" s="19"/>
      <c r="G9" s="22"/>
      <c r="H9" s="20"/>
      <c r="I9" s="21"/>
    </row>
    <row r="10" spans="1:9" ht="15.75" customHeight="1">
      <c r="A10" s="16"/>
      <c r="B10" s="17"/>
      <c r="C10" s="18"/>
      <c r="D10" s="18"/>
      <c r="E10" s="16"/>
      <c r="F10" s="19"/>
      <c r="G10" s="22"/>
      <c r="H10" s="20"/>
      <c r="I10" s="21"/>
    </row>
    <row r="11" spans="1:9" ht="15.75" customHeight="1">
      <c r="A11" s="16"/>
      <c r="B11" s="17"/>
      <c r="C11" s="18"/>
      <c r="D11" s="18"/>
      <c r="E11" s="16"/>
      <c r="F11" s="19"/>
      <c r="G11" s="22"/>
      <c r="H11" s="20"/>
      <c r="I11" s="21"/>
    </row>
    <row r="12" spans="1:9" ht="15.75" customHeight="1">
      <c r="A12" s="16"/>
      <c r="B12" s="17"/>
      <c r="C12" s="18"/>
      <c r="D12" s="18"/>
      <c r="E12" s="16"/>
      <c r="F12" s="19"/>
      <c r="G12" s="22"/>
      <c r="H12" s="20"/>
      <c r="I12" s="21"/>
    </row>
    <row r="13" spans="1:9" ht="15.75" customHeight="1">
      <c r="A13" s="16"/>
      <c r="B13" s="17"/>
      <c r="C13" s="18"/>
      <c r="D13" s="18"/>
      <c r="E13" s="16"/>
      <c r="F13" s="19"/>
      <c r="G13" s="22"/>
      <c r="H13" s="20"/>
      <c r="I13" s="21"/>
    </row>
    <row r="14" spans="1:9" ht="15.75" customHeight="1">
      <c r="A14" s="16"/>
      <c r="B14" s="17"/>
      <c r="C14" s="18"/>
      <c r="D14" s="18"/>
      <c r="E14" s="16"/>
      <c r="F14" s="19"/>
      <c r="G14" s="22"/>
      <c r="H14" s="20"/>
      <c r="I14" s="21"/>
    </row>
    <row r="15" spans="1:9" ht="15.75" customHeight="1">
      <c r="A15" s="16"/>
      <c r="B15" s="17"/>
      <c r="C15" s="18"/>
      <c r="D15" s="18"/>
      <c r="E15" s="16"/>
      <c r="F15" s="19"/>
      <c r="G15" s="22"/>
      <c r="H15" s="20"/>
      <c r="I15" s="21"/>
    </row>
    <row r="16" spans="1:9" ht="15.75" customHeight="1">
      <c r="A16" s="16"/>
      <c r="B16" s="17"/>
      <c r="C16" s="18"/>
      <c r="D16" s="18"/>
      <c r="E16" s="16"/>
      <c r="F16" s="19"/>
      <c r="G16" s="22"/>
      <c r="H16" s="20"/>
      <c r="I16" s="21"/>
    </row>
    <row r="17" spans="1:9" ht="15.75" customHeight="1">
      <c r="A17" s="16"/>
      <c r="B17" s="17"/>
      <c r="C17" s="18"/>
      <c r="D17" s="18"/>
      <c r="E17" s="16"/>
      <c r="F17" s="19"/>
      <c r="G17" s="22"/>
      <c r="H17" s="20"/>
      <c r="I17" s="21"/>
    </row>
    <row r="18" spans="1:9" ht="15.75" customHeight="1">
      <c r="A18" s="16"/>
      <c r="B18" s="17"/>
      <c r="C18" s="18"/>
      <c r="D18" s="18"/>
      <c r="E18" s="16"/>
      <c r="F18" s="19"/>
      <c r="G18" s="22"/>
      <c r="H18" s="20"/>
      <c r="I18" s="21"/>
    </row>
    <row r="19" spans="1:9" ht="15.75" customHeight="1">
      <c r="A19" s="16"/>
      <c r="B19" s="17"/>
      <c r="C19" s="18"/>
      <c r="D19" s="18"/>
      <c r="E19" s="16"/>
      <c r="F19" s="19"/>
      <c r="G19" s="22"/>
      <c r="H19" s="20"/>
      <c r="I19" s="21"/>
    </row>
    <row r="20" spans="1:9" ht="15.75" customHeight="1">
      <c r="A20" s="16"/>
      <c r="B20" s="17"/>
      <c r="C20" s="18"/>
      <c r="D20" s="18"/>
      <c r="E20" s="16"/>
      <c r="F20" s="19"/>
      <c r="G20" s="22"/>
      <c r="H20" s="20"/>
      <c r="I20" s="21"/>
    </row>
    <row r="21" spans="1:9" ht="15.75" customHeight="1">
      <c r="A21" s="16"/>
      <c r="B21" s="17"/>
      <c r="C21" s="18"/>
      <c r="D21" s="18"/>
      <c r="E21" s="16"/>
      <c r="F21" s="19"/>
      <c r="G21" s="22"/>
      <c r="H21" s="20"/>
      <c r="I21" s="21"/>
    </row>
    <row r="22" spans="1:9" ht="15.75" customHeight="1">
      <c r="A22" s="16"/>
      <c r="B22" s="17"/>
      <c r="C22" s="18"/>
      <c r="D22" s="18"/>
      <c r="E22" s="16"/>
      <c r="F22" s="19"/>
      <c r="G22" s="22"/>
      <c r="H22" s="20"/>
      <c r="I22" s="21"/>
    </row>
    <row r="23" spans="1:9" ht="15.75" customHeight="1">
      <c r="A23" s="16"/>
      <c r="B23" s="17"/>
      <c r="C23" s="18"/>
      <c r="D23" s="18"/>
      <c r="E23" s="16"/>
      <c r="F23" s="19"/>
      <c r="G23" s="22"/>
      <c r="H23" s="20"/>
      <c r="I23" s="21"/>
    </row>
    <row r="24" spans="1:9" ht="15.75" customHeight="1">
      <c r="A24" s="16"/>
      <c r="B24" s="17"/>
      <c r="C24" s="18"/>
      <c r="D24" s="18"/>
      <c r="E24" s="16"/>
      <c r="F24" s="19"/>
      <c r="G24" s="22"/>
      <c r="H24" s="20"/>
      <c r="I24" s="21"/>
    </row>
    <row r="25" spans="1:9" ht="15.75" customHeight="1">
      <c r="A25" s="16"/>
      <c r="B25" s="17"/>
      <c r="C25" s="18"/>
      <c r="D25" s="18"/>
      <c r="E25" s="16"/>
      <c r="F25" s="19"/>
      <c r="G25" s="22"/>
      <c r="H25" s="20"/>
      <c r="I25" s="21"/>
    </row>
    <row r="26" spans="1:9" ht="15.75" customHeight="1">
      <c r="A26" s="16"/>
      <c r="B26" s="17"/>
      <c r="C26" s="18"/>
      <c r="D26" s="18"/>
      <c r="E26" s="16"/>
      <c r="F26" s="19"/>
      <c r="G26" s="22"/>
      <c r="H26" s="20"/>
      <c r="I26" s="21"/>
    </row>
    <row r="27" spans="1:9" ht="15.75" customHeight="1">
      <c r="A27" s="16"/>
      <c r="B27" s="17"/>
      <c r="C27" s="18"/>
      <c r="D27" s="18"/>
      <c r="E27" s="16"/>
      <c r="F27" s="19"/>
      <c r="G27" s="22"/>
      <c r="H27" s="20"/>
      <c r="I27" s="21"/>
    </row>
    <row r="28" spans="1:9" ht="15.75" customHeight="1">
      <c r="A28" s="1112" t="s">
        <v>722</v>
      </c>
      <c r="B28" s="1113"/>
      <c r="C28" s="18"/>
      <c r="D28" s="18"/>
      <c r="E28" s="21"/>
      <c r="F28" s="19">
        <f>SUM(F7:F27)</f>
        <v>0</v>
      </c>
      <c r="G28" s="22">
        <f>SUM(G7:G27)</f>
        <v>0</v>
      </c>
      <c r="H28" s="20">
        <f>SUM(H7:H27)</f>
        <v>0</v>
      </c>
      <c r="I28" s="21"/>
    </row>
    <row r="29" spans="1:9" ht="15.75" customHeight="1">
      <c r="A29" s="24" t="str">
        <f>封面!D11&amp;封面!F11</f>
        <v>资产清查单位填报人：赵翠</v>
      </c>
      <c r="G29" s="11"/>
    </row>
    <row r="30" spans="1:9"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I2"/>
    <mergeCell ref="A3:I3"/>
    <mergeCell ref="A28:B28"/>
  </mergeCells>
  <phoneticPr fontId="14" type="noConversion"/>
  <hyperlinks>
    <hyperlink ref="A1" location="索引目录!I16" display="返回索引页"/>
    <hyperlink ref="B1" location="'5流动负债汇总'!B16"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workbookViewId="0">
      <selection activeCell="G20" sqref="G20"/>
    </sheetView>
  </sheetViews>
  <sheetFormatPr defaultColWidth="9" defaultRowHeight="15.75" customHeight="1" outlineLevelCol="1"/>
  <cols>
    <col min="1" max="1" width="7.5" style="3" customWidth="1"/>
    <col min="2" max="2" width="26.33203125" style="3" customWidth="1"/>
    <col min="3" max="3" width="14.08203125" style="3" customWidth="1"/>
    <col min="4" max="4" width="19.33203125" style="3" customWidth="1"/>
    <col min="5" max="5" width="10.5" style="3" hidden="1" customWidth="1" outlineLevel="1"/>
    <col min="6" max="6" width="19" style="3" customWidth="1" collapsed="1"/>
    <col min="7" max="7" width="18.25" style="3" customWidth="1"/>
    <col min="8" max="8" width="15.5" style="3" customWidth="1"/>
    <col min="9" max="16384" width="9" style="3"/>
  </cols>
  <sheetData>
    <row r="1" spans="1:8" ht="15">
      <c r="A1" s="4" t="s">
        <v>0</v>
      </c>
      <c r="B1" s="5" t="s">
        <v>303</v>
      </c>
      <c r="C1" s="6"/>
      <c r="D1" s="6"/>
      <c r="E1" s="6"/>
      <c r="F1" s="6"/>
      <c r="G1" s="6"/>
      <c r="H1" s="6"/>
    </row>
    <row r="2" spans="1:8" s="1" customFormat="1" ht="30" customHeight="1">
      <c r="A2" s="1106" t="s">
        <v>971</v>
      </c>
      <c r="B2" s="1107"/>
      <c r="C2" s="1107"/>
      <c r="D2" s="1107"/>
      <c r="E2" s="1107"/>
      <c r="F2" s="1107"/>
      <c r="G2" s="1107"/>
      <c r="H2" s="1107"/>
    </row>
    <row r="3" spans="1:8" ht="14.15" customHeight="1">
      <c r="A3" s="1108" t="str">
        <f>CONCATENATE(封面!D9,封面!F9,封面!G9,封面!H9,封面!I9,封面!J9,封面!K9)</f>
        <v>清查基准日：2025年8月31日</v>
      </c>
      <c r="B3" s="1108"/>
      <c r="C3" s="1108"/>
      <c r="D3" s="1108"/>
      <c r="E3" s="1108"/>
      <c r="F3" s="1108"/>
      <c r="G3" s="1108"/>
      <c r="H3" s="1111"/>
    </row>
    <row r="4" spans="1:8" ht="14.15" customHeight="1">
      <c r="A4" s="8"/>
      <c r="B4" s="8"/>
      <c r="C4" s="8"/>
      <c r="D4" s="8"/>
      <c r="E4" s="8"/>
      <c r="F4" s="8"/>
      <c r="G4" s="8"/>
      <c r="H4" s="10" t="s">
        <v>773</v>
      </c>
    </row>
    <row r="5" spans="1:8" ht="15.75" customHeight="1">
      <c r="A5" s="11" t="str">
        <f>封面!D7&amp;封面!E7</f>
        <v>资产清查单位：和县飞雁城乡客运有限公司</v>
      </c>
      <c r="H5" s="12" t="s">
        <v>203</v>
      </c>
    </row>
    <row r="6" spans="1:8" s="2" customFormat="1" ht="15.75" customHeight="1">
      <c r="A6" s="13" t="s">
        <v>205</v>
      </c>
      <c r="B6" s="13" t="s">
        <v>410</v>
      </c>
      <c r="C6" s="13" t="s">
        <v>421</v>
      </c>
      <c r="D6" s="13" t="s">
        <v>508</v>
      </c>
      <c r="E6" s="14" t="s">
        <v>274</v>
      </c>
      <c r="F6" s="15" t="s">
        <v>275</v>
      </c>
      <c r="G6" s="13" t="s">
        <v>276</v>
      </c>
      <c r="H6" s="13" t="s">
        <v>208</v>
      </c>
    </row>
    <row r="7" spans="1:8" ht="15.75" customHeight="1">
      <c r="A7" s="16"/>
      <c r="B7" s="17"/>
      <c r="C7" s="18"/>
      <c r="D7" s="16"/>
      <c r="E7" s="19"/>
      <c r="F7" s="20"/>
      <c r="G7" s="20"/>
      <c r="H7" s="21"/>
    </row>
    <row r="8" spans="1:8" ht="15.75" customHeight="1">
      <c r="A8" s="16"/>
      <c r="B8" s="17"/>
      <c r="C8" s="18"/>
      <c r="D8" s="16"/>
      <c r="E8" s="19"/>
      <c r="F8" s="20"/>
      <c r="G8" s="20"/>
      <c r="H8" s="21"/>
    </row>
    <row r="9" spans="1:8" ht="15.75" customHeight="1">
      <c r="A9" s="16"/>
      <c r="B9" s="17"/>
      <c r="C9" s="18"/>
      <c r="D9" s="16"/>
      <c r="E9" s="19"/>
      <c r="F9" s="20"/>
      <c r="G9" s="20"/>
      <c r="H9" s="21"/>
    </row>
    <row r="10" spans="1:8" ht="15.75" customHeight="1">
      <c r="A10" s="16"/>
      <c r="B10" s="17"/>
      <c r="C10" s="18"/>
      <c r="D10" s="16"/>
      <c r="E10" s="19"/>
      <c r="F10" s="22"/>
      <c r="G10" s="20"/>
      <c r="H10" s="21"/>
    </row>
    <row r="11" spans="1:8" ht="15.75" customHeight="1">
      <c r="A11" s="16"/>
      <c r="B11" s="17"/>
      <c r="C11" s="18"/>
      <c r="D11" s="16"/>
      <c r="E11" s="19"/>
      <c r="F11" s="22"/>
      <c r="G11" s="20"/>
      <c r="H11" s="21"/>
    </row>
    <row r="12" spans="1:8" ht="15.75" customHeight="1">
      <c r="A12" s="16"/>
      <c r="B12" s="17"/>
      <c r="C12" s="18"/>
      <c r="D12" s="16"/>
      <c r="E12" s="19"/>
      <c r="F12" s="22"/>
      <c r="G12" s="20"/>
      <c r="H12" s="21"/>
    </row>
    <row r="13" spans="1:8" ht="15.75" customHeight="1">
      <c r="A13" s="16"/>
      <c r="B13" s="17"/>
      <c r="C13" s="18"/>
      <c r="D13" s="16"/>
      <c r="E13" s="19"/>
      <c r="F13" s="22"/>
      <c r="G13" s="20"/>
      <c r="H13" s="21"/>
    </row>
    <row r="14" spans="1:8" ht="15.75" customHeight="1">
      <c r="A14" s="16"/>
      <c r="B14" s="17"/>
      <c r="C14" s="18"/>
      <c r="D14" s="16"/>
      <c r="E14" s="19"/>
      <c r="F14" s="22"/>
      <c r="G14" s="20"/>
      <c r="H14" s="21"/>
    </row>
    <row r="15" spans="1:8" ht="15.75" customHeight="1">
      <c r="A15" s="16"/>
      <c r="B15" s="17"/>
      <c r="C15" s="18"/>
      <c r="D15" s="16"/>
      <c r="E15" s="19"/>
      <c r="F15" s="22"/>
      <c r="G15" s="20"/>
      <c r="H15" s="21"/>
    </row>
    <row r="16" spans="1:8" ht="15.75" customHeight="1">
      <c r="A16" s="16"/>
      <c r="B16" s="17"/>
      <c r="C16" s="18"/>
      <c r="D16" s="16"/>
      <c r="E16" s="19"/>
      <c r="F16" s="22"/>
      <c r="G16" s="20"/>
      <c r="H16" s="21"/>
    </row>
    <row r="17" spans="1:8" ht="15.75" customHeight="1">
      <c r="A17" s="16"/>
      <c r="B17" s="17"/>
      <c r="C17" s="18"/>
      <c r="D17" s="16"/>
      <c r="E17" s="19"/>
      <c r="F17" s="22"/>
      <c r="G17" s="20"/>
      <c r="H17" s="21"/>
    </row>
    <row r="18" spans="1:8" ht="15.75" customHeight="1">
      <c r="A18" s="16"/>
      <c r="B18" s="17"/>
      <c r="C18" s="18"/>
      <c r="D18" s="16"/>
      <c r="E18" s="19"/>
      <c r="F18" s="22"/>
      <c r="G18" s="20"/>
      <c r="H18" s="21"/>
    </row>
    <row r="19" spans="1:8" ht="15.75" customHeight="1">
      <c r="A19" s="16"/>
      <c r="B19" s="17"/>
      <c r="C19" s="18"/>
      <c r="D19" s="16"/>
      <c r="E19" s="19"/>
      <c r="F19" s="22"/>
      <c r="G19" s="20"/>
      <c r="H19" s="21"/>
    </row>
    <row r="20" spans="1:8" ht="15.75" customHeight="1">
      <c r="A20" s="16"/>
      <c r="B20" s="17"/>
      <c r="C20" s="18"/>
      <c r="D20" s="16"/>
      <c r="E20" s="19"/>
      <c r="F20" s="22"/>
      <c r="G20" s="20"/>
      <c r="H20" s="21"/>
    </row>
    <row r="21" spans="1:8" ht="15.75" customHeight="1">
      <c r="A21" s="16"/>
      <c r="B21" s="17"/>
      <c r="C21" s="18"/>
      <c r="D21" s="16"/>
      <c r="E21" s="19"/>
      <c r="F21" s="22"/>
      <c r="G21" s="20"/>
      <c r="H21" s="21"/>
    </row>
    <row r="22" spans="1:8" ht="15.75" customHeight="1">
      <c r="A22" s="16"/>
      <c r="B22" s="17"/>
      <c r="C22" s="18"/>
      <c r="D22" s="16"/>
      <c r="E22" s="19"/>
      <c r="F22" s="22"/>
      <c r="G22" s="20"/>
      <c r="H22" s="21"/>
    </row>
    <row r="23" spans="1:8" ht="15.75" customHeight="1">
      <c r="A23" s="16"/>
      <c r="B23" s="17"/>
      <c r="C23" s="18"/>
      <c r="D23" s="16"/>
      <c r="E23" s="19"/>
      <c r="F23" s="22"/>
      <c r="G23" s="20"/>
      <c r="H23" s="21"/>
    </row>
    <row r="24" spans="1:8" ht="15.75" customHeight="1">
      <c r="A24" s="16"/>
      <c r="B24" s="17"/>
      <c r="C24" s="18"/>
      <c r="D24" s="16"/>
      <c r="E24" s="19"/>
      <c r="F24" s="22"/>
      <c r="G24" s="20"/>
      <c r="H24" s="21"/>
    </row>
    <row r="25" spans="1:8" ht="15.75" customHeight="1">
      <c r="A25" s="16"/>
      <c r="B25" s="17"/>
      <c r="C25" s="18"/>
      <c r="D25" s="16"/>
      <c r="E25" s="19"/>
      <c r="F25" s="22"/>
      <c r="G25" s="20"/>
      <c r="H25" s="21"/>
    </row>
    <row r="26" spans="1:8" ht="15.75" customHeight="1">
      <c r="A26" s="16"/>
      <c r="B26" s="17"/>
      <c r="C26" s="18"/>
      <c r="D26" s="16"/>
      <c r="E26" s="19"/>
      <c r="F26" s="22"/>
      <c r="G26" s="20"/>
      <c r="H26" s="21"/>
    </row>
    <row r="27" spans="1:8" ht="15.75" customHeight="1">
      <c r="A27" s="16"/>
      <c r="B27" s="17"/>
      <c r="C27" s="18"/>
      <c r="D27" s="16"/>
      <c r="E27" s="19"/>
      <c r="F27" s="22"/>
      <c r="G27" s="20"/>
      <c r="H27" s="21"/>
    </row>
    <row r="28" spans="1:8" ht="15.75" customHeight="1">
      <c r="A28" s="1112" t="s">
        <v>722</v>
      </c>
      <c r="B28" s="1113"/>
      <c r="C28" s="18"/>
      <c r="D28" s="16"/>
      <c r="E28" s="19">
        <f>SUM(E7:E27)</f>
        <v>0</v>
      </c>
      <c r="F28" s="22">
        <f>SUM(F7:F27)</f>
        <v>0</v>
      </c>
      <c r="G28" s="20">
        <f>SUM(G7:G27)</f>
        <v>0</v>
      </c>
      <c r="H28" s="21"/>
    </row>
    <row r="29" spans="1:8" ht="15.75" customHeight="1">
      <c r="A29" s="24" t="str">
        <f>封面!D11&amp;封面!F11</f>
        <v>资产清查单位填报人：赵翠</v>
      </c>
      <c r="F29" s="11"/>
    </row>
    <row r="30" spans="1:8"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H2"/>
    <mergeCell ref="A3:H3"/>
    <mergeCell ref="A28:B28"/>
  </mergeCells>
  <phoneticPr fontId="14" type="noConversion"/>
  <hyperlinks>
    <hyperlink ref="A1" location="索引目录!I17" display="返回索引页"/>
    <hyperlink ref="B1" location="'5流动负债汇总'!B17"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workbookViewId="0">
      <selection activeCell="B13" sqref="B13"/>
    </sheetView>
  </sheetViews>
  <sheetFormatPr defaultColWidth="9" defaultRowHeight="15.75" customHeight="1" outlineLevelCol="1"/>
  <cols>
    <col min="1" max="1" width="12.83203125" style="43" customWidth="1"/>
    <col min="2" max="2" width="28" style="43" customWidth="1"/>
    <col min="3" max="3" width="19.08203125" style="43" hidden="1" customWidth="1" outlineLevel="1"/>
    <col min="4" max="4" width="21.25" style="43" customWidth="1" collapsed="1"/>
    <col min="5" max="5" width="21.25" style="43" customWidth="1"/>
    <col min="6" max="6" width="21.33203125" style="43" customWidth="1"/>
    <col min="7" max="7" width="16" style="43" customWidth="1"/>
    <col min="8" max="16384" width="9" style="43"/>
  </cols>
  <sheetData>
    <row r="1" spans="1:7" ht="13">
      <c r="A1" s="44" t="s">
        <v>0</v>
      </c>
      <c r="B1" s="45" t="s">
        <v>303</v>
      </c>
      <c r="C1" s="46"/>
      <c r="D1" s="46"/>
      <c r="E1" s="46"/>
      <c r="F1" s="46"/>
      <c r="G1" s="46"/>
    </row>
    <row r="2" spans="1:7" s="41" customFormat="1" ht="30" customHeight="1">
      <c r="A2" s="1083" t="s">
        <v>970</v>
      </c>
      <c r="B2" s="1084"/>
      <c r="C2" s="1084"/>
      <c r="D2" s="1084"/>
      <c r="E2" s="1084"/>
      <c r="F2" s="1084"/>
      <c r="G2" s="1084"/>
    </row>
    <row r="3" spans="1:7" ht="14.15" customHeight="1">
      <c r="A3" s="1085" t="str">
        <f>CONCATENATE(封面!D9,封面!F9,封面!G9,封面!H9,封面!I9,封面!J9,封面!K9)</f>
        <v>清查基准日：2025年8月31日</v>
      </c>
      <c r="B3" s="1085"/>
      <c r="C3" s="1085"/>
      <c r="D3" s="1085"/>
      <c r="E3" s="1085"/>
      <c r="F3" s="1085"/>
      <c r="G3" s="1085"/>
    </row>
    <row r="4" spans="1:7" ht="14.15" customHeight="1">
      <c r="A4" s="47"/>
      <c r="B4" s="47"/>
      <c r="C4" s="47"/>
      <c r="D4" s="47"/>
      <c r="E4" s="47"/>
      <c r="F4" s="47"/>
      <c r="G4" s="48" t="s">
        <v>774</v>
      </c>
    </row>
    <row r="5" spans="1:7" ht="15.75" customHeight="1">
      <c r="A5" s="49" t="str">
        <f>封面!D7&amp;封面!E7</f>
        <v>资产清查单位：和县飞雁城乡客运有限公司</v>
      </c>
      <c r="G5" s="50" t="s">
        <v>203</v>
      </c>
    </row>
    <row r="6" spans="1:7" s="42" customFormat="1" ht="15.75" customHeight="1">
      <c r="A6" s="51" t="s">
        <v>349</v>
      </c>
      <c r="B6" s="51" t="s">
        <v>304</v>
      </c>
      <c r="C6" s="52" t="s">
        <v>274</v>
      </c>
      <c r="D6" s="51" t="s">
        <v>275</v>
      </c>
      <c r="E6" s="51" t="s">
        <v>276</v>
      </c>
      <c r="F6" s="53" t="s">
        <v>277</v>
      </c>
      <c r="G6" s="51" t="s">
        <v>305</v>
      </c>
    </row>
    <row r="7" spans="1:7" ht="15.75" customHeight="1">
      <c r="A7" s="51" t="s">
        <v>775</v>
      </c>
      <c r="B7" s="54" t="s">
        <v>241</v>
      </c>
      <c r="C7" s="55">
        <f>'6-1长期借款'!H30</f>
        <v>0</v>
      </c>
      <c r="D7" s="56">
        <f>'6-1长期借款'!I30</f>
        <v>0</v>
      </c>
      <c r="E7" s="57">
        <f>'6-1长期借款'!K30</f>
        <v>0</v>
      </c>
      <c r="F7" s="57">
        <f t="shared" ref="F7:F13" si="0">E7-D7</f>
        <v>0</v>
      </c>
      <c r="G7" s="58" t="str">
        <f t="shared" ref="G7:G13" si="1">IF(D7=0,"",F7/D7*100)</f>
        <v/>
      </c>
    </row>
    <row r="8" spans="1:7" ht="15.75" customHeight="1">
      <c r="A8" s="51" t="s">
        <v>776</v>
      </c>
      <c r="B8" s="54" t="s">
        <v>243</v>
      </c>
      <c r="C8" s="55">
        <f>'6-2应付债券'!G28</f>
        <v>0</v>
      </c>
      <c r="D8" s="56">
        <f>'6-2应付债券'!H28</f>
        <v>0</v>
      </c>
      <c r="E8" s="57">
        <f>'6-2应付债券'!I28</f>
        <v>0</v>
      </c>
      <c r="F8" s="57">
        <f t="shared" si="0"/>
        <v>0</v>
      </c>
      <c r="G8" s="58" t="str">
        <f t="shared" si="1"/>
        <v/>
      </c>
    </row>
    <row r="9" spans="1:7" ht="15.75" customHeight="1">
      <c r="A9" s="51" t="s">
        <v>777</v>
      </c>
      <c r="B9" s="54" t="s">
        <v>245</v>
      </c>
      <c r="C9" s="55">
        <f>'6-3长期应付款'!G26</f>
        <v>0</v>
      </c>
      <c r="D9" s="56">
        <f>'6-3长期应付款'!J26</f>
        <v>0</v>
      </c>
      <c r="E9" s="57">
        <f>'6-3长期应付款'!K26</f>
        <v>0</v>
      </c>
      <c r="F9" s="57">
        <f t="shared" si="0"/>
        <v>0</v>
      </c>
      <c r="G9" s="58" t="str">
        <f t="shared" si="1"/>
        <v/>
      </c>
    </row>
    <row r="10" spans="1:7" ht="15.75" customHeight="1">
      <c r="A10" s="51" t="s">
        <v>778</v>
      </c>
      <c r="B10" s="54" t="s">
        <v>247</v>
      </c>
      <c r="C10" s="55">
        <f>'6-4专项应付款'!D28</f>
        <v>0</v>
      </c>
      <c r="D10" s="56">
        <f>'6-4专项应付款'!E28</f>
        <v>0</v>
      </c>
      <c r="E10" s="57">
        <f>'6-4专项应付款'!F28</f>
        <v>0</v>
      </c>
      <c r="F10" s="57">
        <f t="shared" si="0"/>
        <v>0</v>
      </c>
      <c r="G10" s="58" t="str">
        <f t="shared" si="1"/>
        <v/>
      </c>
    </row>
    <row r="11" spans="1:7" ht="15.75" customHeight="1">
      <c r="A11" s="51" t="s">
        <v>779</v>
      </c>
      <c r="B11" s="54" t="s">
        <v>249</v>
      </c>
      <c r="C11" s="55">
        <f>'6-5预计负债'!E28</f>
        <v>0</v>
      </c>
      <c r="D11" s="56">
        <f>'6-5预计负债'!F28</f>
        <v>0</v>
      </c>
      <c r="E11" s="57">
        <f>'6-5预计负债'!G28</f>
        <v>0</v>
      </c>
      <c r="F11" s="57">
        <f t="shared" si="0"/>
        <v>0</v>
      </c>
      <c r="G11" s="58" t="str">
        <f t="shared" si="1"/>
        <v/>
      </c>
    </row>
    <row r="12" spans="1:7" ht="15.75" customHeight="1">
      <c r="A12" s="51" t="s">
        <v>780</v>
      </c>
      <c r="B12" s="54" t="s">
        <v>251</v>
      </c>
      <c r="C12" s="55">
        <f>'6-6递延所得税负债'!D28</f>
        <v>0</v>
      </c>
      <c r="D12" s="56">
        <f>'6-6递延所得税负债'!E28</f>
        <v>0</v>
      </c>
      <c r="E12" s="57">
        <f>'6-6递延所得税负债'!F28</f>
        <v>0</v>
      </c>
      <c r="F12" s="57">
        <f t="shared" si="0"/>
        <v>0</v>
      </c>
      <c r="G12" s="58" t="str">
        <f t="shared" si="1"/>
        <v/>
      </c>
    </row>
    <row r="13" spans="1:7" ht="15.75" customHeight="1">
      <c r="A13" s="51" t="s">
        <v>781</v>
      </c>
      <c r="B13" s="54" t="s">
        <v>253</v>
      </c>
      <c r="C13" s="55">
        <f>'6-7其他非流动负债'!E28</f>
        <v>0</v>
      </c>
      <c r="D13" s="56">
        <f>'6-7其他非流动负债'!F28</f>
        <v>0</v>
      </c>
      <c r="E13" s="57">
        <f>'6-7其他非流动负债'!G28</f>
        <v>0</v>
      </c>
      <c r="F13" s="57">
        <f t="shared" si="0"/>
        <v>0</v>
      </c>
      <c r="G13" s="58" t="str">
        <f t="shared" si="1"/>
        <v/>
      </c>
    </row>
    <row r="14" spans="1:7" ht="15.75" customHeight="1">
      <c r="A14" s="59"/>
      <c r="B14" s="60"/>
      <c r="C14" s="55"/>
      <c r="D14" s="56"/>
      <c r="E14" s="57"/>
      <c r="F14" s="57"/>
      <c r="G14" s="58"/>
    </row>
    <row r="15" spans="1:7" ht="15.75" customHeight="1">
      <c r="A15" s="59"/>
      <c r="B15" s="61"/>
      <c r="C15" s="55"/>
      <c r="D15" s="56"/>
      <c r="E15" s="57"/>
      <c r="F15" s="57"/>
      <c r="G15" s="58"/>
    </row>
    <row r="16" spans="1:7" ht="15.75" customHeight="1">
      <c r="A16" s="59"/>
      <c r="B16" s="61"/>
      <c r="C16" s="55"/>
      <c r="D16" s="56"/>
      <c r="E16" s="57"/>
      <c r="F16" s="57"/>
      <c r="G16" s="58"/>
    </row>
    <row r="17" spans="1:7" ht="15.75" customHeight="1">
      <c r="A17" s="59"/>
      <c r="B17" s="61"/>
      <c r="C17" s="55"/>
      <c r="D17" s="56"/>
      <c r="E17" s="57"/>
      <c r="F17" s="57"/>
      <c r="G17" s="58"/>
    </row>
    <row r="18" spans="1:7" ht="15.75" customHeight="1">
      <c r="A18" s="59"/>
      <c r="B18" s="61"/>
      <c r="C18" s="55"/>
      <c r="D18" s="56"/>
      <c r="E18" s="57"/>
      <c r="F18" s="57"/>
      <c r="G18" s="58"/>
    </row>
    <row r="19" spans="1:7" ht="15.75" customHeight="1">
      <c r="A19" s="59"/>
      <c r="B19" s="61"/>
      <c r="C19" s="55"/>
      <c r="D19" s="56"/>
      <c r="E19" s="57"/>
      <c r="F19" s="57"/>
      <c r="G19" s="58"/>
    </row>
    <row r="20" spans="1:7" ht="15.75" customHeight="1">
      <c r="A20" s="59"/>
      <c r="B20" s="61"/>
      <c r="C20" s="55"/>
      <c r="D20" s="56"/>
      <c r="E20" s="57"/>
      <c r="F20" s="57"/>
      <c r="G20" s="58"/>
    </row>
    <row r="21" spans="1:7" ht="15.75" customHeight="1">
      <c r="A21" s="59"/>
      <c r="B21" s="61"/>
      <c r="C21" s="55"/>
      <c r="D21" s="56"/>
      <c r="E21" s="57"/>
      <c r="F21" s="57"/>
      <c r="G21" s="58"/>
    </row>
    <row r="22" spans="1:7" ht="15.75" customHeight="1">
      <c r="A22" s="59"/>
      <c r="B22" s="61"/>
      <c r="C22" s="55"/>
      <c r="D22" s="56"/>
      <c r="E22" s="57"/>
      <c r="F22" s="57"/>
      <c r="G22" s="58"/>
    </row>
    <row r="23" spans="1:7" ht="15.75" customHeight="1">
      <c r="A23" s="59"/>
      <c r="B23" s="61"/>
      <c r="C23" s="55"/>
      <c r="D23" s="56"/>
      <c r="E23" s="57"/>
      <c r="F23" s="57"/>
      <c r="G23" s="58"/>
    </row>
    <row r="24" spans="1:7" ht="15.75" customHeight="1">
      <c r="A24" s="59"/>
      <c r="B24" s="61"/>
      <c r="C24" s="55"/>
      <c r="D24" s="56"/>
      <c r="E24" s="57"/>
      <c r="F24" s="57"/>
      <c r="G24" s="58"/>
    </row>
    <row r="25" spans="1:7" ht="15.75" customHeight="1">
      <c r="A25" s="59"/>
      <c r="B25" s="61"/>
      <c r="C25" s="55"/>
      <c r="D25" s="56"/>
      <c r="E25" s="57"/>
      <c r="F25" s="57"/>
      <c r="G25" s="58"/>
    </row>
    <row r="26" spans="1:7" ht="15.75" customHeight="1">
      <c r="A26" s="59"/>
      <c r="B26" s="61"/>
      <c r="C26" s="55"/>
      <c r="D26" s="56"/>
      <c r="E26" s="57"/>
      <c r="F26" s="57"/>
      <c r="G26" s="58"/>
    </row>
    <row r="27" spans="1:7" ht="15.75" customHeight="1">
      <c r="A27" s="51"/>
      <c r="B27" s="62"/>
      <c r="C27" s="55"/>
      <c r="D27" s="56"/>
      <c r="E27" s="57"/>
      <c r="F27" s="57"/>
      <c r="G27" s="58"/>
    </row>
    <row r="28" spans="1:7" ht="15.75" customHeight="1">
      <c r="A28" s="51"/>
      <c r="B28" s="62"/>
      <c r="C28" s="55"/>
      <c r="D28" s="56"/>
      <c r="E28" s="57"/>
      <c r="F28" s="57"/>
      <c r="G28" s="58"/>
    </row>
    <row r="29" spans="1:7" ht="15.75" customHeight="1">
      <c r="A29" s="1318" t="s">
        <v>255</v>
      </c>
      <c r="B29" s="1169"/>
      <c r="C29" s="55">
        <f>SUM(C7:C28)</f>
        <v>0</v>
      </c>
      <c r="D29" s="56">
        <f>SUM(D7:D28)</f>
        <v>0</v>
      </c>
      <c r="E29" s="57">
        <f>SUM(E7:E28)</f>
        <v>0</v>
      </c>
      <c r="F29" s="57">
        <f>SUM(F7:F28)</f>
        <v>0</v>
      </c>
      <c r="G29" s="58" t="str">
        <f>IF(D29=0,"",F29/D29*100)</f>
        <v/>
      </c>
    </row>
    <row r="30" spans="1:7" ht="15.75" customHeight="1">
      <c r="A30" s="63" t="str">
        <f>封面!D11&amp;封面!F11</f>
        <v>资产清查单位填报人：赵翠</v>
      </c>
      <c r="B30" s="63"/>
      <c r="C30" s="64"/>
      <c r="D30" s="65"/>
      <c r="F30" s="65"/>
      <c r="G30" s="65"/>
    </row>
    <row r="31" spans="1:7" ht="15.75" customHeight="1">
      <c r="A31" s="66" t="str">
        <f>CONCATENATE(封面!D13,封面!F13,封面!G13,封面!H13,封面!I13,封面!J13,封面!K13)</f>
        <v>填表日期：2025年9月23日</v>
      </c>
    </row>
    <row r="32" spans="1:7" ht="15.75" customHeight="1">
      <c r="A32" s="67"/>
    </row>
  </sheetData>
  <sheetProtection formatCells="0" formatColumns="0" formatRows="0" insertColumns="0" insertRows="0" deleteColumns="0" deleteRows="0" sort="0" autoFilter="0" pivotTables="0"/>
  <mergeCells count="3">
    <mergeCell ref="A2:G2"/>
    <mergeCell ref="A3:G3"/>
    <mergeCell ref="A29:B29"/>
  </mergeCells>
  <phoneticPr fontId="14" type="noConversion"/>
  <hyperlinks>
    <hyperlink ref="A1" location="索引目录!G20" display="返回索引页"/>
    <hyperlink ref="B7" location="'6-1长期借款'!B1" display="长期借款"/>
    <hyperlink ref="B8" location="'6-2应付债券'!B1" display="应付债券"/>
    <hyperlink ref="B9" location="'6-3长期应付款'!B1" display="长期应付款"/>
    <hyperlink ref="B10" location="'6-4专项应付款'!B1" display="专项应付款"/>
    <hyperlink ref="B11" location="'6-5预计负债'!B1" display="预计负债"/>
    <hyperlink ref="B12" location="'6-6递延所得税负债'!B1" display="递延所得税负债"/>
    <hyperlink ref="B13" location="'6-7其他非流动负债'!B1" display="其他非流动负债"/>
    <hyperlink ref="B1" location="'2-分类汇总'!B53"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32"/>
  <sheetViews>
    <sheetView workbookViewId="0">
      <selection activeCell="F15" sqref="F15"/>
    </sheetView>
  </sheetViews>
  <sheetFormatPr defaultColWidth="9" defaultRowHeight="15.75" customHeight="1" outlineLevelCol="1"/>
  <cols>
    <col min="1" max="1" width="4.58203125" style="3" customWidth="1"/>
    <col min="2" max="2" width="33.5" style="3" customWidth="1"/>
    <col min="3" max="3" width="9.33203125" style="3" customWidth="1"/>
    <col min="4" max="4" width="9.75" style="3" customWidth="1"/>
    <col min="5" max="5" width="7.25" style="3" customWidth="1"/>
    <col min="6" max="6" width="6.08203125" style="3" customWidth="1"/>
    <col min="7" max="7" width="8.58203125" style="3" customWidth="1"/>
    <col min="8" max="8" width="12" style="3" customWidth="1" outlineLevel="1"/>
    <col min="9" max="9" width="14.5" style="3" customWidth="1"/>
    <col min="10" max="10" width="11.83203125" style="3" customWidth="1"/>
    <col min="11" max="11" width="14.08203125" style="3" customWidth="1"/>
    <col min="12" max="12" width="11.58203125" style="3" customWidth="1"/>
    <col min="13" max="16384" width="9" style="3"/>
  </cols>
  <sheetData>
    <row r="1" spans="1:12" ht="15">
      <c r="A1" s="4" t="s">
        <v>0</v>
      </c>
      <c r="B1" s="25" t="s">
        <v>303</v>
      </c>
      <c r="C1" s="6"/>
      <c r="D1" s="6"/>
      <c r="E1" s="6"/>
      <c r="F1" s="6"/>
      <c r="G1" s="6"/>
      <c r="H1" s="6"/>
      <c r="I1" s="6"/>
      <c r="J1" s="6"/>
      <c r="K1" s="6"/>
      <c r="L1" s="6"/>
    </row>
    <row r="2" spans="1:12" s="1" customFormat="1" ht="30" customHeight="1">
      <c r="A2" s="1106" t="s">
        <v>969</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08"/>
      <c r="D3" s="1108"/>
      <c r="E3" s="1108"/>
      <c r="F3" s="1108"/>
      <c r="G3" s="1108"/>
      <c r="H3" s="1108"/>
      <c r="I3" s="1111"/>
      <c r="J3" s="1111"/>
      <c r="K3" s="1111"/>
      <c r="L3" s="1111"/>
    </row>
    <row r="4" spans="1:12" ht="14.15" customHeight="1">
      <c r="A4" s="8"/>
      <c r="B4" s="8"/>
      <c r="C4" s="8"/>
      <c r="D4" s="8"/>
      <c r="E4" s="8"/>
      <c r="F4" s="8"/>
      <c r="G4" s="8"/>
      <c r="H4" s="8"/>
      <c r="I4" s="9"/>
      <c r="J4" s="9"/>
      <c r="L4" s="10" t="s">
        <v>782</v>
      </c>
    </row>
    <row r="5" spans="1:12" ht="15.75" customHeight="1">
      <c r="A5" s="11" t="str">
        <f>封面!D7&amp;封面!E7</f>
        <v>资产清查单位：和县飞雁城乡客运有限公司</v>
      </c>
      <c r="L5" s="12" t="s">
        <v>203</v>
      </c>
    </row>
    <row r="6" spans="1:12" s="2" customFormat="1" ht="15.75" customHeight="1">
      <c r="A6" s="13" t="s">
        <v>205</v>
      </c>
      <c r="B6" s="13" t="s">
        <v>740</v>
      </c>
      <c r="C6" s="13" t="s">
        <v>421</v>
      </c>
      <c r="D6" s="13" t="s">
        <v>542</v>
      </c>
      <c r="E6" s="13" t="s">
        <v>783</v>
      </c>
      <c r="F6" s="13" t="s">
        <v>374</v>
      </c>
      <c r="G6" s="13" t="s">
        <v>741</v>
      </c>
      <c r="H6" s="14" t="s">
        <v>274</v>
      </c>
      <c r="I6" s="15" t="s">
        <v>275</v>
      </c>
      <c r="J6" s="13" t="s">
        <v>742</v>
      </c>
      <c r="K6" s="13" t="s">
        <v>276</v>
      </c>
      <c r="L6" s="13" t="s">
        <v>208</v>
      </c>
    </row>
    <row r="7" spans="1:12" ht="15.75" customHeight="1">
      <c r="A7" s="16">
        <v>1</v>
      </c>
      <c r="B7" s="17"/>
      <c r="C7" s="18"/>
      <c r="D7" s="18"/>
      <c r="E7" s="37"/>
      <c r="F7" s="16"/>
      <c r="G7" s="20"/>
      <c r="H7" s="22"/>
      <c r="I7" s="22"/>
      <c r="J7" s="38"/>
      <c r="K7" s="22"/>
      <c r="L7" s="39"/>
    </row>
    <row r="8" spans="1:12" ht="15.75" customHeight="1">
      <c r="A8" s="16">
        <v>2</v>
      </c>
      <c r="B8" s="17"/>
      <c r="C8" s="18"/>
      <c r="D8" s="18"/>
      <c r="E8" s="16"/>
      <c r="F8" s="16"/>
      <c r="G8" s="20"/>
      <c r="H8" s="22"/>
      <c r="I8" s="22"/>
      <c r="J8" s="38"/>
      <c r="K8" s="22"/>
      <c r="L8" s="39"/>
    </row>
    <row r="9" spans="1:12" ht="15.75" customHeight="1">
      <c r="A9" s="16">
        <v>3</v>
      </c>
      <c r="B9" s="17"/>
      <c r="C9" s="18"/>
      <c r="D9" s="18"/>
      <c r="E9" s="16"/>
      <c r="F9" s="16"/>
      <c r="G9" s="20"/>
      <c r="H9" s="22"/>
      <c r="I9" s="22"/>
      <c r="J9" s="38"/>
      <c r="K9" s="22"/>
      <c r="L9" s="40"/>
    </row>
    <row r="10" spans="1:12" ht="15.75" customHeight="1">
      <c r="A10" s="16"/>
      <c r="B10" s="17"/>
      <c r="C10" s="18"/>
      <c r="D10" s="18"/>
      <c r="E10" s="16"/>
      <c r="F10" s="16"/>
      <c r="G10" s="20"/>
      <c r="H10" s="19"/>
      <c r="I10" s="22"/>
      <c r="J10" s="38"/>
      <c r="K10" s="20"/>
      <c r="L10" s="21"/>
    </row>
    <row r="11" spans="1:12" ht="15.75" customHeight="1">
      <c r="A11" s="16"/>
      <c r="B11" s="17"/>
      <c r="C11" s="18"/>
      <c r="D11" s="18"/>
      <c r="E11" s="16"/>
      <c r="F11" s="16"/>
      <c r="G11" s="20"/>
      <c r="H11" s="19"/>
      <c r="I11" s="22"/>
      <c r="J11" s="38"/>
      <c r="K11" s="20"/>
      <c r="L11" s="21"/>
    </row>
    <row r="12" spans="1:12" ht="15.75" customHeight="1">
      <c r="A12" s="16"/>
      <c r="B12" s="17"/>
      <c r="C12" s="18"/>
      <c r="D12" s="18"/>
      <c r="E12" s="16"/>
      <c r="F12" s="16"/>
      <c r="G12" s="20"/>
      <c r="H12" s="19"/>
      <c r="I12" s="22"/>
      <c r="J12" s="38"/>
      <c r="K12" s="20"/>
      <c r="L12" s="21"/>
    </row>
    <row r="13" spans="1:12" ht="15.75" customHeight="1">
      <c r="A13" s="16"/>
      <c r="B13" s="17"/>
      <c r="C13" s="18"/>
      <c r="D13" s="18"/>
      <c r="E13" s="16"/>
      <c r="F13" s="16"/>
      <c r="G13" s="20"/>
      <c r="H13" s="19"/>
      <c r="I13" s="22"/>
      <c r="J13" s="38"/>
      <c r="K13" s="20"/>
      <c r="L13" s="21"/>
    </row>
    <row r="14" spans="1:12" ht="15.75" customHeight="1">
      <c r="A14" s="16"/>
      <c r="B14" s="17"/>
      <c r="C14" s="18"/>
      <c r="D14" s="18"/>
      <c r="E14" s="16"/>
      <c r="F14" s="16"/>
      <c r="G14" s="20"/>
      <c r="H14" s="19"/>
      <c r="I14" s="22"/>
      <c r="J14" s="38"/>
      <c r="K14" s="20"/>
      <c r="L14" s="21"/>
    </row>
    <row r="15" spans="1:12" ht="15.75" customHeight="1">
      <c r="A15" s="16"/>
      <c r="B15" s="17"/>
      <c r="C15" s="18"/>
      <c r="D15" s="18"/>
      <c r="E15" s="16"/>
      <c r="F15" s="16"/>
      <c r="G15" s="20"/>
      <c r="H15" s="19"/>
      <c r="I15" s="22"/>
      <c r="J15" s="38"/>
      <c r="K15" s="20"/>
      <c r="L15" s="21"/>
    </row>
    <row r="16" spans="1:12" ht="15.75" customHeight="1">
      <c r="A16" s="16"/>
      <c r="B16" s="17"/>
      <c r="C16" s="18"/>
      <c r="D16" s="18"/>
      <c r="E16" s="16"/>
      <c r="F16" s="16"/>
      <c r="G16" s="20"/>
      <c r="H16" s="19"/>
      <c r="I16" s="22"/>
      <c r="J16" s="38"/>
      <c r="K16" s="20"/>
      <c r="L16" s="21"/>
    </row>
    <row r="17" spans="1:12" ht="15.75" customHeight="1">
      <c r="A17" s="16"/>
      <c r="B17" s="17"/>
      <c r="C17" s="18"/>
      <c r="D17" s="18"/>
      <c r="E17" s="16"/>
      <c r="F17" s="16"/>
      <c r="G17" s="20"/>
      <c r="H17" s="19"/>
      <c r="I17" s="22"/>
      <c r="J17" s="38"/>
      <c r="K17" s="20"/>
      <c r="L17" s="21"/>
    </row>
    <row r="18" spans="1:12" ht="15.75" customHeight="1">
      <c r="A18" s="16"/>
      <c r="B18" s="17"/>
      <c r="C18" s="18"/>
      <c r="D18" s="18"/>
      <c r="E18" s="16"/>
      <c r="F18" s="16"/>
      <c r="G18" s="20"/>
      <c r="H18" s="19"/>
      <c r="I18" s="22"/>
      <c r="J18" s="38"/>
      <c r="K18" s="20"/>
      <c r="L18" s="21"/>
    </row>
    <row r="19" spans="1:12" ht="15.75" customHeight="1">
      <c r="A19" s="16"/>
      <c r="B19" s="17"/>
      <c r="C19" s="18"/>
      <c r="D19" s="18"/>
      <c r="E19" s="16"/>
      <c r="F19" s="16"/>
      <c r="G19" s="20"/>
      <c r="H19" s="19"/>
      <c r="I19" s="22"/>
      <c r="J19" s="38"/>
      <c r="K19" s="20"/>
      <c r="L19" s="21"/>
    </row>
    <row r="20" spans="1:12" ht="15.75" customHeight="1">
      <c r="A20" s="16"/>
      <c r="B20" s="17"/>
      <c r="C20" s="18"/>
      <c r="D20" s="18"/>
      <c r="E20" s="16"/>
      <c r="F20" s="16"/>
      <c r="G20" s="20"/>
      <c r="H20" s="19"/>
      <c r="I20" s="22"/>
      <c r="J20" s="38"/>
      <c r="K20" s="20"/>
      <c r="L20" s="21"/>
    </row>
    <row r="21" spans="1:12" ht="15.75" customHeight="1">
      <c r="A21" s="16"/>
      <c r="B21" s="17"/>
      <c r="C21" s="18"/>
      <c r="D21" s="18"/>
      <c r="E21" s="16"/>
      <c r="F21" s="16"/>
      <c r="G21" s="20"/>
      <c r="H21" s="19"/>
      <c r="I21" s="22"/>
      <c r="J21" s="38"/>
      <c r="K21" s="20"/>
      <c r="L21" s="21"/>
    </row>
    <row r="22" spans="1:12" ht="15.75" customHeight="1">
      <c r="A22" s="16"/>
      <c r="B22" s="17"/>
      <c r="C22" s="18"/>
      <c r="D22" s="18"/>
      <c r="E22" s="16"/>
      <c r="F22" s="16"/>
      <c r="G22" s="20"/>
      <c r="H22" s="19"/>
      <c r="I22" s="22"/>
      <c r="J22" s="38"/>
      <c r="K22" s="20"/>
      <c r="L22" s="21"/>
    </row>
    <row r="23" spans="1:12" ht="15.75" customHeight="1">
      <c r="A23" s="16"/>
      <c r="B23" s="17"/>
      <c r="C23" s="18"/>
      <c r="D23" s="18"/>
      <c r="E23" s="16"/>
      <c r="F23" s="16"/>
      <c r="G23" s="20"/>
      <c r="H23" s="19"/>
      <c r="I23" s="22"/>
      <c r="J23" s="38"/>
      <c r="K23" s="20"/>
      <c r="L23" s="21"/>
    </row>
    <row r="24" spans="1:12" ht="15.75" customHeight="1">
      <c r="A24" s="16"/>
      <c r="B24" s="17"/>
      <c r="C24" s="18"/>
      <c r="D24" s="18"/>
      <c r="E24" s="16"/>
      <c r="F24" s="16"/>
      <c r="G24" s="20"/>
      <c r="H24" s="19"/>
      <c r="I24" s="22"/>
      <c r="J24" s="38"/>
      <c r="K24" s="20"/>
      <c r="L24" s="21"/>
    </row>
    <row r="25" spans="1:12" ht="15" customHeight="1">
      <c r="A25" s="16"/>
      <c r="B25" s="17"/>
      <c r="C25" s="18"/>
      <c r="D25" s="18"/>
      <c r="E25" s="16"/>
      <c r="F25" s="16"/>
      <c r="G25" s="20"/>
      <c r="H25" s="19"/>
      <c r="I25" s="22"/>
      <c r="J25" s="38"/>
      <c r="K25" s="20"/>
      <c r="L25" s="21"/>
    </row>
    <row r="26" spans="1:12" ht="15.75" customHeight="1">
      <c r="A26" s="16"/>
      <c r="B26" s="17"/>
      <c r="C26" s="18"/>
      <c r="D26" s="18"/>
      <c r="E26" s="16"/>
      <c r="F26" s="16"/>
      <c r="G26" s="20"/>
      <c r="H26" s="19"/>
      <c r="I26" s="22"/>
      <c r="J26" s="38"/>
      <c r="K26" s="20"/>
      <c r="L26" s="21"/>
    </row>
    <row r="27" spans="1:12" ht="15.75" customHeight="1">
      <c r="A27" s="16"/>
      <c r="B27" s="17"/>
      <c r="C27" s="18"/>
      <c r="D27" s="18"/>
      <c r="E27" s="16"/>
      <c r="F27" s="16"/>
      <c r="G27" s="20"/>
      <c r="H27" s="19"/>
      <c r="I27" s="22"/>
      <c r="J27" s="38"/>
      <c r="K27" s="20"/>
      <c r="L27" s="21"/>
    </row>
    <row r="28" spans="1:12" ht="15.75" customHeight="1">
      <c r="A28" s="16"/>
      <c r="B28" s="17"/>
      <c r="C28" s="18"/>
      <c r="D28" s="18"/>
      <c r="E28" s="16"/>
      <c r="F28" s="16"/>
      <c r="G28" s="20"/>
      <c r="H28" s="19"/>
      <c r="I28" s="22"/>
      <c r="J28" s="38"/>
      <c r="K28" s="20"/>
      <c r="L28" s="21"/>
    </row>
    <row r="29" spans="1:12" ht="15.75" customHeight="1">
      <c r="A29" s="16"/>
      <c r="B29" s="17"/>
      <c r="C29" s="18"/>
      <c r="D29" s="18"/>
      <c r="E29" s="16"/>
      <c r="F29" s="16"/>
      <c r="G29" s="20"/>
      <c r="H29" s="19"/>
      <c r="I29" s="22"/>
      <c r="J29" s="38"/>
      <c r="K29" s="20"/>
      <c r="L29" s="21"/>
    </row>
    <row r="30" spans="1:12" ht="15.75" customHeight="1">
      <c r="A30" s="1112" t="s">
        <v>722</v>
      </c>
      <c r="B30" s="1113"/>
      <c r="C30" s="18"/>
      <c r="D30" s="18"/>
      <c r="E30" s="16"/>
      <c r="F30" s="16"/>
      <c r="G30" s="20"/>
      <c r="H30" s="19">
        <f>SUM(H7:H29)</f>
        <v>0</v>
      </c>
      <c r="I30" s="22">
        <f>SUM(I7:I29)</f>
        <v>0</v>
      </c>
      <c r="J30" s="38"/>
      <c r="K30" s="20">
        <f>SUM(K7:K29)</f>
        <v>0</v>
      </c>
      <c r="L30" s="21"/>
    </row>
    <row r="31" spans="1:12" ht="15.75" customHeight="1">
      <c r="A31" s="24" t="str">
        <f>封面!D11&amp;封面!F11</f>
        <v>资产清查单位填报人：赵翠</v>
      </c>
    </row>
    <row r="32" spans="1:12" ht="15.75" customHeight="1">
      <c r="A32"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L2"/>
    <mergeCell ref="A3:L3"/>
    <mergeCell ref="A30:B30"/>
  </mergeCells>
  <phoneticPr fontId="14" type="noConversion"/>
  <hyperlinks>
    <hyperlink ref="A1" location="索引目录!I20" display="返回索引页"/>
    <hyperlink ref="B1" location="'6-非流动负债汇总 '!B6" display="返回"/>
  </hyperlinks>
  <printOptions horizontalCentered="1"/>
  <pageMargins left="0.75" right="0.75" top="0.9" bottom="0.83" header="1.22" footer="0.51"/>
  <pageSetup paperSize="9" scale="85"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0"/>
  <sheetViews>
    <sheetView showGridLines="0" workbookViewId="0"/>
  </sheetViews>
  <sheetFormatPr defaultColWidth="8.75" defaultRowHeight="13" outlineLevelCol="1"/>
  <cols>
    <col min="1" max="1" width="7.08203125" style="3" customWidth="1"/>
    <col min="2" max="2" width="20.83203125" style="3" customWidth="1"/>
    <col min="3" max="3" width="10.75" style="3" customWidth="1"/>
    <col min="4" max="4" width="13.08203125" style="3" customWidth="1"/>
    <col min="5" max="5" width="13.83203125" style="3" customWidth="1"/>
    <col min="6" max="6" width="11.25" style="3" customWidth="1"/>
    <col min="7" max="7" width="13" style="3" hidden="1" customWidth="1" outlineLevel="1"/>
    <col min="8" max="8" width="15.25" style="3" customWidth="1" collapsed="1"/>
    <col min="9" max="9" width="15.33203125" style="3" customWidth="1"/>
    <col min="10" max="10" width="12.83203125" style="3" customWidth="1"/>
    <col min="11" max="16384" width="8.75" style="3"/>
  </cols>
  <sheetData>
    <row r="1" spans="1:10" ht="15">
      <c r="A1" s="4" t="s">
        <v>0</v>
      </c>
      <c r="B1" s="25" t="s">
        <v>303</v>
      </c>
      <c r="C1" s="6"/>
      <c r="D1" s="6"/>
      <c r="E1" s="6"/>
      <c r="F1" s="6"/>
      <c r="G1" s="6"/>
      <c r="H1" s="6"/>
      <c r="I1" s="6"/>
      <c r="J1" s="6"/>
    </row>
    <row r="2" spans="1:10" s="1" customFormat="1" ht="21" customHeight="1">
      <c r="A2" s="1319" t="s">
        <v>968</v>
      </c>
      <c r="B2" s="1155"/>
      <c r="C2" s="1155"/>
      <c r="D2" s="1155"/>
      <c r="E2" s="1155"/>
      <c r="F2" s="1155"/>
      <c r="G2" s="1155"/>
      <c r="H2" s="1155"/>
      <c r="I2" s="1155"/>
      <c r="J2" s="1155"/>
    </row>
    <row r="3" spans="1:10" ht="14.15" customHeight="1">
      <c r="A3" s="1108" t="str">
        <f>CONCATENATE(封面!D9,封面!F9,封面!G9,封面!H9,封面!I9,封面!J9,封面!K9)</f>
        <v>清查基准日：2025年8月31日</v>
      </c>
      <c r="B3" s="1108"/>
      <c r="C3" s="1108"/>
      <c r="D3" s="1108"/>
      <c r="E3" s="1108"/>
      <c r="F3" s="1108"/>
      <c r="G3" s="1108"/>
      <c r="H3" s="1108"/>
      <c r="I3" s="1111"/>
      <c r="J3" s="1111"/>
    </row>
    <row r="4" spans="1:10" ht="14.15" customHeight="1">
      <c r="A4" s="8"/>
      <c r="B4" s="8"/>
      <c r="C4" s="8"/>
      <c r="D4" s="8"/>
      <c r="E4" s="8"/>
      <c r="F4" s="8"/>
      <c r="G4" s="8"/>
      <c r="H4" s="8"/>
      <c r="I4" s="9"/>
      <c r="J4" s="10" t="s">
        <v>784</v>
      </c>
    </row>
    <row r="5" spans="1:10" ht="15.75" customHeight="1">
      <c r="A5" s="11" t="str">
        <f>封面!D7&amp;封面!E7</f>
        <v>资产清查单位：和县飞雁城乡客运有限公司</v>
      </c>
      <c r="J5" s="12" t="s">
        <v>203</v>
      </c>
    </row>
    <row r="6" spans="1:10" ht="15.75" customHeight="1">
      <c r="A6" s="13" t="s">
        <v>205</v>
      </c>
      <c r="B6" s="13" t="s">
        <v>785</v>
      </c>
      <c r="C6" s="13" t="s">
        <v>541</v>
      </c>
      <c r="D6" s="13" t="s">
        <v>421</v>
      </c>
      <c r="E6" s="13" t="s">
        <v>542</v>
      </c>
      <c r="F6" s="13" t="s">
        <v>786</v>
      </c>
      <c r="G6" s="14" t="s">
        <v>274</v>
      </c>
      <c r="H6" s="15" t="s">
        <v>275</v>
      </c>
      <c r="I6" s="13" t="s">
        <v>276</v>
      </c>
      <c r="J6" s="16" t="s">
        <v>787</v>
      </c>
    </row>
    <row r="7" spans="1:10" ht="15.75" customHeight="1">
      <c r="A7" s="16"/>
      <c r="B7" s="17"/>
      <c r="C7" s="16"/>
      <c r="D7" s="16"/>
      <c r="E7" s="16"/>
      <c r="F7" s="16"/>
      <c r="G7" s="19"/>
      <c r="H7" s="22"/>
      <c r="I7" s="20"/>
      <c r="J7" s="21"/>
    </row>
    <row r="8" spans="1:10" ht="15.75" customHeight="1">
      <c r="A8" s="16"/>
      <c r="B8" s="17"/>
      <c r="C8" s="16"/>
      <c r="D8" s="16"/>
      <c r="E8" s="16"/>
      <c r="F8" s="16"/>
      <c r="G8" s="19"/>
      <c r="H8" s="22"/>
      <c r="I8" s="20"/>
      <c r="J8" s="21"/>
    </row>
    <row r="9" spans="1:10" ht="15.75" customHeight="1">
      <c r="A9" s="16"/>
      <c r="B9" s="17"/>
      <c r="C9" s="16"/>
      <c r="D9" s="16"/>
      <c r="E9" s="16"/>
      <c r="F9" s="16"/>
      <c r="G9" s="19"/>
      <c r="H9" s="22"/>
      <c r="I9" s="20"/>
      <c r="J9" s="21"/>
    </row>
    <row r="10" spans="1:10" ht="15.75" customHeight="1">
      <c r="A10" s="16"/>
      <c r="B10" s="17"/>
      <c r="C10" s="16"/>
      <c r="D10" s="16"/>
      <c r="E10" s="16"/>
      <c r="F10" s="16"/>
      <c r="G10" s="19"/>
      <c r="H10" s="22"/>
      <c r="I10" s="20"/>
      <c r="J10" s="21"/>
    </row>
    <row r="11" spans="1:10" ht="15.75" customHeight="1">
      <c r="A11" s="16"/>
      <c r="B11" s="17"/>
      <c r="C11" s="16"/>
      <c r="D11" s="16"/>
      <c r="E11" s="16"/>
      <c r="F11" s="16"/>
      <c r="G11" s="19"/>
      <c r="H11" s="22"/>
      <c r="I11" s="20"/>
      <c r="J11" s="21"/>
    </row>
    <row r="12" spans="1:10" ht="15.75" customHeight="1">
      <c r="A12" s="16"/>
      <c r="B12" s="17"/>
      <c r="C12" s="16"/>
      <c r="D12" s="16"/>
      <c r="E12" s="16"/>
      <c r="F12" s="16"/>
      <c r="G12" s="19"/>
      <c r="H12" s="22"/>
      <c r="I12" s="20"/>
      <c r="J12" s="21"/>
    </row>
    <row r="13" spans="1:10" ht="15.75" customHeight="1">
      <c r="A13" s="16"/>
      <c r="B13" s="17"/>
      <c r="C13" s="16"/>
      <c r="D13" s="16"/>
      <c r="E13" s="16"/>
      <c r="F13" s="16"/>
      <c r="G13" s="19"/>
      <c r="H13" s="22"/>
      <c r="I13" s="20"/>
      <c r="J13" s="21"/>
    </row>
    <row r="14" spans="1:10" ht="15.75" customHeight="1">
      <c r="A14" s="16"/>
      <c r="B14" s="17"/>
      <c r="C14" s="16"/>
      <c r="D14" s="16"/>
      <c r="E14" s="16"/>
      <c r="F14" s="16"/>
      <c r="G14" s="19"/>
      <c r="H14" s="22"/>
      <c r="I14" s="20"/>
      <c r="J14" s="21"/>
    </row>
    <row r="15" spans="1:10" ht="15.75" customHeight="1">
      <c r="A15" s="16"/>
      <c r="B15" s="17"/>
      <c r="C15" s="16"/>
      <c r="D15" s="16"/>
      <c r="E15" s="16"/>
      <c r="F15" s="16"/>
      <c r="G15" s="19"/>
      <c r="H15" s="22"/>
      <c r="I15" s="20"/>
      <c r="J15" s="21"/>
    </row>
    <row r="16" spans="1:10" ht="15.75" customHeight="1">
      <c r="A16" s="16"/>
      <c r="B16" s="17"/>
      <c r="C16" s="16"/>
      <c r="D16" s="16"/>
      <c r="E16" s="16"/>
      <c r="F16" s="16"/>
      <c r="G16" s="19"/>
      <c r="H16" s="22"/>
      <c r="I16" s="20"/>
      <c r="J16" s="21"/>
    </row>
    <row r="17" spans="1:20" ht="15.75" customHeight="1">
      <c r="A17" s="16"/>
      <c r="B17" s="17"/>
      <c r="C17" s="16"/>
      <c r="D17" s="16"/>
      <c r="E17" s="16"/>
      <c r="F17" s="16"/>
      <c r="G17" s="19"/>
      <c r="H17" s="22"/>
      <c r="I17" s="20"/>
      <c r="J17" s="21"/>
    </row>
    <row r="18" spans="1:20" ht="15.75" customHeight="1">
      <c r="A18" s="16"/>
      <c r="B18" s="17"/>
      <c r="C18" s="16"/>
      <c r="D18" s="16"/>
      <c r="E18" s="16"/>
      <c r="F18" s="16"/>
      <c r="G18" s="19"/>
      <c r="H18" s="22"/>
      <c r="I18" s="20"/>
      <c r="J18" s="21"/>
    </row>
    <row r="19" spans="1:20" ht="15.75" customHeight="1">
      <c r="A19" s="16"/>
      <c r="B19" s="17"/>
      <c r="C19" s="16"/>
      <c r="D19" s="16"/>
      <c r="E19" s="16"/>
      <c r="F19" s="16"/>
      <c r="G19" s="19"/>
      <c r="H19" s="22"/>
      <c r="I19" s="20"/>
      <c r="J19" s="21"/>
    </row>
    <row r="20" spans="1:20" ht="15.75" customHeight="1">
      <c r="A20" s="16"/>
      <c r="B20" s="17"/>
      <c r="C20" s="16"/>
      <c r="D20" s="16"/>
      <c r="E20" s="16"/>
      <c r="F20" s="16"/>
      <c r="G20" s="19"/>
      <c r="H20" s="22"/>
      <c r="I20" s="20"/>
      <c r="J20" s="21"/>
    </row>
    <row r="21" spans="1:20" ht="15.75" customHeight="1">
      <c r="A21" s="16"/>
      <c r="B21" s="17"/>
      <c r="C21" s="16"/>
      <c r="D21" s="16"/>
      <c r="E21" s="16"/>
      <c r="F21" s="16"/>
      <c r="G21" s="19"/>
      <c r="H21" s="22"/>
      <c r="I21" s="20"/>
      <c r="J21" s="21"/>
    </row>
    <row r="22" spans="1:20" ht="15.75" customHeight="1">
      <c r="A22" s="16"/>
      <c r="B22" s="17"/>
      <c r="C22" s="16"/>
      <c r="D22" s="16"/>
      <c r="E22" s="16"/>
      <c r="F22" s="16"/>
      <c r="G22" s="19"/>
      <c r="H22" s="22"/>
      <c r="I22" s="20"/>
      <c r="J22" s="21"/>
    </row>
    <row r="23" spans="1:20" ht="15.75" customHeight="1">
      <c r="A23" s="16"/>
      <c r="B23" s="17"/>
      <c r="C23" s="16"/>
      <c r="D23" s="16"/>
      <c r="E23" s="16"/>
      <c r="F23" s="16"/>
      <c r="G23" s="19"/>
      <c r="H23" s="22"/>
      <c r="I23" s="20"/>
      <c r="J23" s="21"/>
    </row>
    <row r="24" spans="1:20" ht="15.75" customHeight="1">
      <c r="A24" s="16"/>
      <c r="B24" s="17"/>
      <c r="C24" s="16"/>
      <c r="D24" s="16"/>
      <c r="E24" s="16"/>
      <c r="F24" s="16"/>
      <c r="G24" s="19"/>
      <c r="H24" s="22"/>
      <c r="I24" s="20"/>
      <c r="J24" s="21"/>
    </row>
    <row r="25" spans="1:20" ht="15.75" customHeight="1">
      <c r="A25" s="16"/>
      <c r="B25" s="17"/>
      <c r="C25" s="16"/>
      <c r="D25" s="16"/>
      <c r="E25" s="16"/>
      <c r="F25" s="16"/>
      <c r="G25" s="19"/>
      <c r="H25" s="22"/>
      <c r="I25" s="20"/>
      <c r="J25" s="21"/>
    </row>
    <row r="26" spans="1:20" ht="15.75" customHeight="1">
      <c r="A26" s="16"/>
      <c r="B26" s="17"/>
      <c r="C26" s="16"/>
      <c r="D26" s="16"/>
      <c r="E26" s="16"/>
      <c r="F26" s="16"/>
      <c r="G26" s="19"/>
      <c r="H26" s="22"/>
      <c r="I26" s="20"/>
      <c r="J26" s="21"/>
    </row>
    <row r="27" spans="1:20" ht="15.75" customHeight="1">
      <c r="A27" s="16"/>
      <c r="B27" s="17"/>
      <c r="C27" s="16"/>
      <c r="D27" s="16"/>
      <c r="E27" s="16"/>
      <c r="F27" s="16"/>
      <c r="G27" s="19"/>
      <c r="H27" s="22"/>
      <c r="I27" s="20"/>
      <c r="J27" s="21"/>
    </row>
    <row r="28" spans="1:20" ht="15.75" customHeight="1">
      <c r="A28" s="1112" t="s">
        <v>722</v>
      </c>
      <c r="B28" s="1113"/>
      <c r="C28" s="16"/>
      <c r="D28" s="16"/>
      <c r="E28" s="16"/>
      <c r="F28" s="16"/>
      <c r="G28" s="19">
        <f>SUM(G7:G27)</f>
        <v>0</v>
      </c>
      <c r="H28" s="22">
        <f>SUM(H7:H27)</f>
        <v>0</v>
      </c>
      <c r="I28" s="20">
        <f>SUM(I7:I27)</f>
        <v>0</v>
      </c>
      <c r="J28" s="35"/>
      <c r="K28" s="36"/>
      <c r="L28" s="36"/>
      <c r="M28" s="36"/>
      <c r="N28" s="36"/>
      <c r="O28" s="36"/>
      <c r="P28" s="36"/>
      <c r="Q28" s="36"/>
      <c r="R28" s="36"/>
      <c r="S28" s="36"/>
      <c r="T28" s="36"/>
    </row>
    <row r="29" spans="1:20" ht="15.75" customHeight="1">
      <c r="A29" s="24" t="str">
        <f>封面!D11&amp;封面!F11</f>
        <v>资产清查单位填报人：赵翠</v>
      </c>
      <c r="H29" s="11"/>
    </row>
    <row r="30" spans="1:20"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J2"/>
    <mergeCell ref="A3:J3"/>
    <mergeCell ref="A28:B28"/>
  </mergeCells>
  <phoneticPr fontId="14" type="noConversion"/>
  <hyperlinks>
    <hyperlink ref="A1" location="索引目录!I21" display="返回索引页"/>
    <hyperlink ref="B1" location="'6-非流动负债汇总 '!B7" display="返回"/>
  </hyperlinks>
  <printOptions horizontalCentered="1"/>
  <pageMargins left="0.75" right="0.75" top="0.9" bottom="0.83" header="1.22" footer="0.51"/>
  <pageSetup paperSize="9" fitToHeight="0" orientation="landscape" horizontalDpi="300" verticalDpi="300"/>
  <headerFooter alignWithMargins="0">
    <oddHeader>&amp;R&amp;"宋体,常规"&amp;10共&amp;"Times New Roman,常规"&amp;N&amp;"宋体,常规"页第&amp;"Times New Roman,常规"&amp;P&amp;"宋体,常规"页</oddHead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28"/>
  <sheetViews>
    <sheetView workbookViewId="0">
      <selection activeCell="H10" sqref="H10"/>
    </sheetView>
  </sheetViews>
  <sheetFormatPr defaultColWidth="9" defaultRowHeight="15.75" customHeight="1" outlineLevelCol="1"/>
  <cols>
    <col min="1" max="1" width="6.75" style="3" customWidth="1"/>
    <col min="2" max="2" width="20.83203125" style="3" customWidth="1"/>
    <col min="3" max="3" width="11.5" style="3" customWidth="1"/>
    <col min="4" max="4" width="14.58203125" style="3" customWidth="1"/>
    <col min="5" max="5" width="13.33203125" style="3" hidden="1" customWidth="1" outlineLevel="1"/>
    <col min="6" max="6" width="15" style="3" hidden="1" customWidth="1" outlineLevel="1"/>
    <col min="7" max="7" width="13.33203125" style="3" hidden="1" customWidth="1" outlineLevel="1"/>
    <col min="8" max="8" width="13.33203125" style="3" customWidth="1" collapsed="1"/>
    <col min="9" max="9" width="14.33203125" style="3" customWidth="1"/>
    <col min="10" max="10" width="13.08203125" style="3" bestFit="1" customWidth="1"/>
    <col min="11" max="11" width="16.75" style="3" customWidth="1"/>
    <col min="12" max="12" width="9.75" style="3" customWidth="1"/>
    <col min="13" max="16384" width="9" style="3"/>
  </cols>
  <sheetData>
    <row r="1" spans="1:12" ht="15">
      <c r="A1" s="4" t="s">
        <v>0</v>
      </c>
      <c r="B1" s="25" t="s">
        <v>303</v>
      </c>
      <c r="C1" s="6"/>
      <c r="D1" s="6"/>
      <c r="E1" s="6"/>
      <c r="F1" s="6"/>
      <c r="G1" s="6"/>
      <c r="H1" s="6"/>
      <c r="I1" s="6"/>
      <c r="J1" s="6"/>
      <c r="K1" s="6"/>
      <c r="L1" s="6"/>
    </row>
    <row r="2" spans="1:12" s="1" customFormat="1" ht="30" customHeight="1">
      <c r="A2" s="1106" t="s">
        <v>967</v>
      </c>
      <c r="B2" s="1107"/>
      <c r="C2" s="1107"/>
      <c r="D2" s="1107"/>
      <c r="E2" s="1107"/>
      <c r="F2" s="1107"/>
      <c r="G2" s="1107"/>
      <c r="H2" s="1107"/>
      <c r="I2" s="1107"/>
      <c r="J2" s="1107"/>
      <c r="K2" s="1107"/>
      <c r="L2" s="1107"/>
    </row>
    <row r="3" spans="1:12" ht="14.15" customHeight="1">
      <c r="A3" s="1108" t="str">
        <f>CONCATENATE(封面!D9,封面!F9,封面!G9,封面!H9,封面!I9,封面!J9,封面!K9)</f>
        <v>清查基准日：2025年8月31日</v>
      </c>
      <c r="B3" s="1108"/>
      <c r="C3" s="1108"/>
      <c r="D3" s="1108"/>
      <c r="E3" s="1108"/>
      <c r="F3" s="1108"/>
      <c r="G3" s="1108"/>
      <c r="H3" s="1108"/>
      <c r="I3" s="1108"/>
      <c r="J3" s="1108"/>
      <c r="K3" s="1111"/>
      <c r="L3" s="1111"/>
    </row>
    <row r="4" spans="1:12" ht="14.15" customHeight="1">
      <c r="A4" s="8"/>
      <c r="B4" s="8"/>
      <c r="C4" s="8"/>
      <c r="D4" s="8"/>
      <c r="E4" s="8"/>
      <c r="F4" s="8"/>
      <c r="G4" s="8"/>
      <c r="H4" s="8"/>
      <c r="I4" s="8"/>
      <c r="J4" s="8"/>
      <c r="K4" s="9"/>
      <c r="L4" s="10" t="s">
        <v>788</v>
      </c>
    </row>
    <row r="5" spans="1:12" ht="15.75" customHeight="1">
      <c r="A5" s="11" t="str">
        <f>封面!D7&amp;封面!E7</f>
        <v>资产清查单位：和县飞雁城乡客运有限公司</v>
      </c>
      <c r="L5" s="12" t="s">
        <v>203</v>
      </c>
    </row>
    <row r="6" spans="1:12" s="2" customFormat="1" ht="15.75" customHeight="1">
      <c r="A6" s="1128" t="s">
        <v>205</v>
      </c>
      <c r="B6" s="1128" t="s">
        <v>410</v>
      </c>
      <c r="C6" s="1128" t="s">
        <v>421</v>
      </c>
      <c r="D6" s="1128" t="s">
        <v>420</v>
      </c>
      <c r="E6" s="1128" t="s">
        <v>274</v>
      </c>
      <c r="F6" s="1129"/>
      <c r="G6" s="1134"/>
      <c r="H6" s="1135" t="s">
        <v>275</v>
      </c>
      <c r="I6" s="1135"/>
      <c r="J6" s="1136"/>
      <c r="K6" s="1128" t="s">
        <v>276</v>
      </c>
      <c r="L6" s="1128" t="s">
        <v>208</v>
      </c>
    </row>
    <row r="7" spans="1:12" s="2" customFormat="1" ht="15.75" customHeight="1">
      <c r="A7" s="1129"/>
      <c r="B7" s="1129"/>
      <c r="C7" s="1129"/>
      <c r="D7" s="1129"/>
      <c r="E7" s="13" t="s">
        <v>789</v>
      </c>
      <c r="F7" s="13" t="s">
        <v>790</v>
      </c>
      <c r="G7" s="14" t="s">
        <v>177</v>
      </c>
      <c r="H7" s="30" t="s">
        <v>789</v>
      </c>
      <c r="I7" s="13" t="s">
        <v>790</v>
      </c>
      <c r="J7" s="13" t="s">
        <v>177</v>
      </c>
      <c r="K7" s="1129"/>
      <c r="L7" s="1129"/>
    </row>
    <row r="8" spans="1:12" ht="15.75" customHeight="1">
      <c r="A8" s="16">
        <v>1</v>
      </c>
      <c r="B8" s="17"/>
      <c r="C8" s="31"/>
      <c r="D8" s="16"/>
      <c r="E8" s="20"/>
      <c r="F8" s="20"/>
      <c r="G8" s="19"/>
      <c r="H8" s="22"/>
      <c r="I8" s="20"/>
      <c r="J8" s="20"/>
      <c r="K8" s="20"/>
      <c r="L8" s="21"/>
    </row>
    <row r="9" spans="1:12" ht="15.75" customHeight="1">
      <c r="A9" s="16"/>
      <c r="B9" s="17"/>
      <c r="C9" s="32"/>
      <c r="D9" s="33"/>
      <c r="E9" s="20"/>
      <c r="F9" s="20"/>
      <c r="G9" s="19"/>
      <c r="H9" s="22"/>
      <c r="I9" s="20"/>
      <c r="J9" s="20"/>
      <c r="K9" s="20"/>
      <c r="L9" s="21"/>
    </row>
    <row r="10" spans="1:12" ht="15.75" customHeight="1">
      <c r="A10" s="16"/>
      <c r="B10" s="17"/>
      <c r="C10" s="32"/>
      <c r="D10" s="33"/>
      <c r="E10" s="20"/>
      <c r="F10" s="20"/>
      <c r="G10" s="19"/>
      <c r="H10" s="22"/>
      <c r="I10" s="20"/>
      <c r="J10" s="20"/>
      <c r="K10" s="20"/>
      <c r="L10" s="21"/>
    </row>
    <row r="11" spans="1:12" ht="15.75" customHeight="1">
      <c r="A11" s="16"/>
      <c r="B11" s="17"/>
      <c r="C11" s="32"/>
      <c r="D11" s="33"/>
      <c r="E11" s="20"/>
      <c r="F11" s="20"/>
      <c r="G11" s="19"/>
      <c r="H11" s="22"/>
      <c r="I11" s="20"/>
      <c r="J11" s="20"/>
      <c r="K11" s="20"/>
      <c r="L11" s="21"/>
    </row>
    <row r="12" spans="1:12" ht="15.75" customHeight="1">
      <c r="A12" s="16"/>
      <c r="B12" s="17"/>
      <c r="C12" s="32"/>
      <c r="D12" s="33"/>
      <c r="E12" s="20"/>
      <c r="F12" s="20"/>
      <c r="G12" s="19"/>
      <c r="H12" s="22"/>
      <c r="I12" s="20"/>
      <c r="J12" s="20"/>
      <c r="K12" s="20"/>
      <c r="L12" s="21"/>
    </row>
    <row r="13" spans="1:12" ht="15.75" customHeight="1">
      <c r="A13" s="16"/>
      <c r="B13" s="17"/>
      <c r="C13" s="32"/>
      <c r="D13" s="33"/>
      <c r="E13" s="20"/>
      <c r="F13" s="20"/>
      <c r="G13" s="19"/>
      <c r="H13" s="22"/>
      <c r="I13" s="20"/>
      <c r="J13" s="20"/>
      <c r="K13" s="20"/>
      <c r="L13" s="21"/>
    </row>
    <row r="14" spans="1:12" ht="15.75" customHeight="1">
      <c r="A14" s="16"/>
      <c r="B14" s="17"/>
      <c r="C14" s="32"/>
      <c r="D14" s="33"/>
      <c r="E14" s="20"/>
      <c r="F14" s="20"/>
      <c r="G14" s="19"/>
      <c r="H14" s="22"/>
      <c r="I14" s="20"/>
      <c r="J14" s="20"/>
      <c r="K14" s="20"/>
      <c r="L14" s="21"/>
    </row>
    <row r="15" spans="1:12" ht="15.75" customHeight="1">
      <c r="A15" s="16"/>
      <c r="B15" s="17"/>
      <c r="C15" s="32"/>
      <c r="D15" s="33"/>
      <c r="E15" s="20"/>
      <c r="F15" s="20"/>
      <c r="G15" s="19"/>
      <c r="H15" s="22"/>
      <c r="I15" s="20"/>
      <c r="J15" s="20"/>
      <c r="K15" s="20"/>
      <c r="L15" s="21"/>
    </row>
    <row r="16" spans="1:12" ht="15.75" customHeight="1">
      <c r="A16" s="16"/>
      <c r="B16" s="17"/>
      <c r="C16" s="32"/>
      <c r="D16" s="33"/>
      <c r="E16" s="20"/>
      <c r="F16" s="20"/>
      <c r="G16" s="19"/>
      <c r="H16" s="22"/>
      <c r="I16" s="20"/>
      <c r="J16" s="20"/>
      <c r="K16" s="20"/>
      <c r="L16" s="21"/>
    </row>
    <row r="17" spans="1:12" ht="15.75" customHeight="1">
      <c r="A17" s="16"/>
      <c r="B17" s="17"/>
      <c r="C17" s="32"/>
      <c r="D17" s="33"/>
      <c r="E17" s="20"/>
      <c r="F17" s="20"/>
      <c r="G17" s="19"/>
      <c r="H17" s="22"/>
      <c r="I17" s="20"/>
      <c r="J17" s="20"/>
      <c r="K17" s="20"/>
      <c r="L17" s="21"/>
    </row>
    <row r="18" spans="1:12" ht="15.75" customHeight="1">
      <c r="A18" s="16"/>
      <c r="B18" s="17"/>
      <c r="C18" s="32"/>
      <c r="D18" s="33"/>
      <c r="E18" s="20"/>
      <c r="F18" s="20"/>
      <c r="G18" s="19"/>
      <c r="H18" s="22"/>
      <c r="I18" s="20"/>
      <c r="J18" s="20"/>
      <c r="K18" s="20"/>
      <c r="L18" s="21"/>
    </row>
    <row r="19" spans="1:12" ht="15.75" customHeight="1">
      <c r="A19" s="16"/>
      <c r="B19" s="17"/>
      <c r="C19" s="32"/>
      <c r="D19" s="33"/>
      <c r="E19" s="20"/>
      <c r="F19" s="20"/>
      <c r="G19" s="19"/>
      <c r="H19" s="22"/>
      <c r="I19" s="20"/>
      <c r="J19" s="20"/>
      <c r="K19" s="20"/>
      <c r="L19" s="21"/>
    </row>
    <row r="20" spans="1:12" ht="15.75" customHeight="1">
      <c r="A20" s="16"/>
      <c r="B20" s="17"/>
      <c r="C20" s="32"/>
      <c r="D20" s="33"/>
      <c r="E20" s="20"/>
      <c r="F20" s="20"/>
      <c r="G20" s="19"/>
      <c r="H20" s="22"/>
      <c r="I20" s="20"/>
      <c r="J20" s="20"/>
      <c r="K20" s="20"/>
      <c r="L20" s="21"/>
    </row>
    <row r="21" spans="1:12" ht="15.75" customHeight="1">
      <c r="A21" s="16"/>
      <c r="B21" s="17"/>
      <c r="C21" s="32"/>
      <c r="D21" s="33"/>
      <c r="E21" s="20"/>
      <c r="F21" s="20"/>
      <c r="G21" s="19"/>
      <c r="H21" s="22"/>
      <c r="I21" s="20"/>
      <c r="J21" s="20"/>
      <c r="K21" s="20"/>
      <c r="L21" s="21"/>
    </row>
    <row r="22" spans="1:12" ht="15.75" customHeight="1">
      <c r="A22" s="16"/>
      <c r="B22" s="17"/>
      <c r="C22" s="32"/>
      <c r="D22" s="33"/>
      <c r="E22" s="20"/>
      <c r="F22" s="20"/>
      <c r="G22" s="19"/>
      <c r="H22" s="22"/>
      <c r="I22" s="20"/>
      <c r="J22" s="20"/>
      <c r="K22" s="20"/>
      <c r="L22" s="21"/>
    </row>
    <row r="23" spans="1:12" ht="15.75" customHeight="1">
      <c r="A23" s="16"/>
      <c r="B23" s="17"/>
      <c r="C23" s="32"/>
      <c r="D23" s="33"/>
      <c r="E23" s="20"/>
      <c r="F23" s="20"/>
      <c r="G23" s="19"/>
      <c r="H23" s="22"/>
      <c r="I23" s="20"/>
      <c r="J23" s="20"/>
      <c r="K23" s="20"/>
      <c r="L23" s="21"/>
    </row>
    <row r="24" spans="1:12" ht="15.75" customHeight="1">
      <c r="A24" s="16"/>
      <c r="B24" s="17"/>
      <c r="C24" s="32"/>
      <c r="D24" s="33"/>
      <c r="E24" s="20"/>
      <c r="F24" s="20"/>
      <c r="G24" s="19"/>
      <c r="H24" s="22"/>
      <c r="I24" s="20"/>
      <c r="J24" s="20"/>
      <c r="K24" s="20"/>
      <c r="L24" s="21"/>
    </row>
    <row r="25" spans="1:12" ht="15.75" customHeight="1">
      <c r="A25" s="16"/>
      <c r="B25" s="17"/>
      <c r="C25" s="32"/>
      <c r="D25" s="33"/>
      <c r="E25" s="20"/>
      <c r="F25" s="20"/>
      <c r="G25" s="19"/>
      <c r="H25" s="22"/>
      <c r="I25" s="20"/>
      <c r="J25" s="20"/>
      <c r="K25" s="20"/>
      <c r="L25" s="21"/>
    </row>
    <row r="26" spans="1:12" ht="15.75" customHeight="1">
      <c r="A26" s="1112" t="s">
        <v>753</v>
      </c>
      <c r="B26" s="1154"/>
      <c r="C26" s="32"/>
      <c r="D26" s="34"/>
      <c r="E26" s="20"/>
      <c r="F26" s="20"/>
      <c r="G26" s="19">
        <f>SUM(G8:G25)</f>
        <v>0</v>
      </c>
      <c r="H26" s="22"/>
      <c r="I26" s="20"/>
      <c r="J26" s="20">
        <f>SUM(J8:J25)</f>
        <v>0</v>
      </c>
      <c r="K26" s="20">
        <f>SUM(K8:K25)</f>
        <v>0</v>
      </c>
      <c r="L26" s="21"/>
    </row>
    <row r="27" spans="1:12" ht="15.75" customHeight="1">
      <c r="A27" s="24" t="str">
        <f>封面!D11&amp;封面!F11</f>
        <v>资产清查单位填报人：赵翠</v>
      </c>
      <c r="H27" s="11"/>
      <c r="I27" s="11"/>
    </row>
    <row r="28" spans="1:12" ht="15.75" customHeight="1">
      <c r="A28"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11">
    <mergeCell ref="K6:K7"/>
    <mergeCell ref="L6:L7"/>
    <mergeCell ref="A2:L2"/>
    <mergeCell ref="A3:L3"/>
    <mergeCell ref="E6:G6"/>
    <mergeCell ref="H6:J6"/>
    <mergeCell ref="A26:B26"/>
    <mergeCell ref="A6:A7"/>
    <mergeCell ref="B6:B7"/>
    <mergeCell ref="C6:C7"/>
    <mergeCell ref="D6:D7"/>
  </mergeCells>
  <phoneticPr fontId="14" type="noConversion"/>
  <hyperlinks>
    <hyperlink ref="A1" location="索引目录!I22" display="返回索引页"/>
    <hyperlink ref="B1" location="'6-非流动负债汇总 '!B8"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legacyDrawing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showGridLines="0" workbookViewId="0">
      <selection activeCell="E13" sqref="E13"/>
    </sheetView>
  </sheetViews>
  <sheetFormatPr defaultColWidth="9" defaultRowHeight="15.75" customHeight="1" outlineLevelCol="1"/>
  <cols>
    <col min="1" max="1" width="7.5" style="3" customWidth="1"/>
    <col min="2" max="2" width="32.75" style="3" customWidth="1"/>
    <col min="3" max="3" width="14.58203125" style="3" customWidth="1"/>
    <col min="4" max="4" width="17.75" style="3" hidden="1" customWidth="1" outlineLevel="1"/>
    <col min="5" max="5" width="20.75" style="3" customWidth="1" collapsed="1"/>
    <col min="6" max="6" width="21.08203125" style="3" customWidth="1"/>
    <col min="7" max="7" width="23.5" style="3" customWidth="1"/>
    <col min="8" max="16384" width="9" style="3"/>
  </cols>
  <sheetData>
    <row r="1" spans="1:7" ht="15">
      <c r="A1" s="4" t="s">
        <v>0</v>
      </c>
      <c r="B1" s="25" t="s">
        <v>303</v>
      </c>
      <c r="C1" s="6"/>
      <c r="D1" s="6"/>
      <c r="E1" s="6"/>
      <c r="F1" s="6"/>
      <c r="G1" s="6"/>
    </row>
    <row r="2" spans="1:7" s="1" customFormat="1" ht="30" customHeight="1">
      <c r="A2" s="1106" t="s">
        <v>966</v>
      </c>
      <c r="B2" s="1107"/>
      <c r="C2" s="1107"/>
      <c r="D2" s="1107"/>
      <c r="E2" s="1107"/>
      <c r="F2" s="1107"/>
      <c r="G2" s="1107"/>
    </row>
    <row r="3" spans="1:7" ht="14.15" customHeight="1">
      <c r="A3" s="1108" t="str">
        <f>CONCATENATE(封面!D9,封面!F9,封面!G9,封面!H9,封面!I9,封面!J9,封面!K9)</f>
        <v>清查基准日：2025年8月31日</v>
      </c>
      <c r="B3" s="1108"/>
      <c r="C3" s="1108"/>
      <c r="D3" s="1108"/>
      <c r="E3" s="1108"/>
      <c r="F3" s="1108"/>
      <c r="G3" s="1111"/>
    </row>
    <row r="4" spans="1:7" ht="14.15" customHeight="1">
      <c r="A4" s="8"/>
      <c r="B4" s="8"/>
      <c r="C4" s="8"/>
      <c r="D4" s="8"/>
      <c r="E4" s="8"/>
      <c r="F4" s="8"/>
      <c r="G4" s="10" t="s">
        <v>791</v>
      </c>
    </row>
    <row r="5" spans="1:7" ht="15.75" customHeight="1">
      <c r="A5" s="11" t="str">
        <f>封面!D7&amp;封面!E7</f>
        <v>资产清查单位：和县飞雁城乡客运有限公司</v>
      </c>
      <c r="G5" s="12" t="s">
        <v>203</v>
      </c>
    </row>
    <row r="6" spans="1:7" s="2" customFormat="1" ht="15.75" customHeight="1">
      <c r="A6" s="13" t="s">
        <v>205</v>
      </c>
      <c r="B6" s="13" t="s">
        <v>792</v>
      </c>
      <c r="C6" s="13" t="s">
        <v>421</v>
      </c>
      <c r="D6" s="14" t="s">
        <v>274</v>
      </c>
      <c r="E6" s="15" t="s">
        <v>275</v>
      </c>
      <c r="F6" s="13" t="s">
        <v>276</v>
      </c>
      <c r="G6" s="13" t="s">
        <v>787</v>
      </c>
    </row>
    <row r="7" spans="1:7" ht="15.75" customHeight="1">
      <c r="A7" s="16"/>
      <c r="B7" s="17"/>
      <c r="C7" s="18"/>
      <c r="D7" s="19"/>
      <c r="E7" s="20"/>
      <c r="F7" s="20"/>
      <c r="G7" s="21"/>
    </row>
    <row r="8" spans="1:7" ht="15.75" customHeight="1">
      <c r="A8" s="16"/>
      <c r="B8" s="17"/>
      <c r="C8" s="18"/>
      <c r="D8" s="19"/>
      <c r="E8" s="20"/>
      <c r="F8" s="20"/>
      <c r="G8" s="21"/>
    </row>
    <row r="9" spans="1:7" ht="15.75" customHeight="1">
      <c r="A9" s="16"/>
      <c r="B9" s="17"/>
      <c r="C9" s="18"/>
      <c r="D9" s="19"/>
      <c r="E9" s="20"/>
      <c r="F9" s="20"/>
      <c r="G9" s="21"/>
    </row>
    <row r="10" spans="1:7" ht="15.75" customHeight="1">
      <c r="A10" s="16"/>
      <c r="B10" s="17"/>
      <c r="C10" s="18"/>
      <c r="D10" s="19"/>
      <c r="E10" s="22"/>
      <c r="F10" s="20"/>
      <c r="G10" s="21"/>
    </row>
    <row r="11" spans="1:7" ht="15.75" customHeight="1">
      <c r="A11" s="16"/>
      <c r="B11" s="17"/>
      <c r="C11" s="18"/>
      <c r="D11" s="19"/>
      <c r="E11" s="22"/>
      <c r="F11" s="20"/>
      <c r="G11" s="21"/>
    </row>
    <row r="12" spans="1:7" ht="15.75" customHeight="1">
      <c r="A12" s="16"/>
      <c r="B12" s="17"/>
      <c r="C12" s="18"/>
      <c r="D12" s="19"/>
      <c r="E12" s="22"/>
      <c r="F12" s="20"/>
      <c r="G12" s="21"/>
    </row>
    <row r="13" spans="1:7" ht="15.75" customHeight="1">
      <c r="A13" s="16"/>
      <c r="B13" s="17"/>
      <c r="C13" s="18"/>
      <c r="D13" s="19"/>
      <c r="E13" s="22"/>
      <c r="F13" s="20"/>
      <c r="G13" s="21"/>
    </row>
    <row r="14" spans="1:7" ht="15.75" customHeight="1">
      <c r="A14" s="16"/>
      <c r="B14" s="17"/>
      <c r="C14" s="18"/>
      <c r="D14" s="19"/>
      <c r="E14" s="22"/>
      <c r="F14" s="20"/>
      <c r="G14" s="21"/>
    </row>
    <row r="15" spans="1:7" ht="15.75" customHeight="1">
      <c r="A15" s="16"/>
      <c r="B15" s="17"/>
      <c r="C15" s="18"/>
      <c r="D15" s="19"/>
      <c r="E15" s="22"/>
      <c r="F15" s="20"/>
      <c r="G15" s="21"/>
    </row>
    <row r="16" spans="1:7" ht="15.75" customHeight="1">
      <c r="A16" s="16"/>
      <c r="B16" s="17"/>
      <c r="C16" s="18"/>
      <c r="D16" s="19"/>
      <c r="E16" s="22"/>
      <c r="F16" s="20"/>
      <c r="G16" s="21"/>
    </row>
    <row r="17" spans="1:7" ht="15.75" customHeight="1">
      <c r="A17" s="16"/>
      <c r="B17" s="17"/>
      <c r="C17" s="18"/>
      <c r="D17" s="19"/>
      <c r="E17" s="22"/>
      <c r="F17" s="20"/>
      <c r="G17" s="21"/>
    </row>
    <row r="18" spans="1:7" ht="15.75" customHeight="1">
      <c r="A18" s="16"/>
      <c r="B18" s="17"/>
      <c r="C18" s="18"/>
      <c r="D18" s="19"/>
      <c r="E18" s="22"/>
      <c r="F18" s="20"/>
      <c r="G18" s="21"/>
    </row>
    <row r="19" spans="1:7" ht="15.75" customHeight="1">
      <c r="A19" s="16"/>
      <c r="B19" s="17"/>
      <c r="C19" s="18"/>
      <c r="D19" s="19"/>
      <c r="E19" s="22"/>
      <c r="F19" s="20"/>
      <c r="G19" s="21"/>
    </row>
    <row r="20" spans="1:7" ht="15.75" customHeight="1">
      <c r="A20" s="16"/>
      <c r="B20" s="17"/>
      <c r="C20" s="18"/>
      <c r="D20" s="19"/>
      <c r="E20" s="22"/>
      <c r="F20" s="20"/>
      <c r="G20" s="21"/>
    </row>
    <row r="21" spans="1:7" ht="15.75" customHeight="1">
      <c r="A21" s="16"/>
      <c r="B21" s="17"/>
      <c r="C21" s="18"/>
      <c r="D21" s="19"/>
      <c r="E21" s="22"/>
      <c r="F21" s="20"/>
      <c r="G21" s="21"/>
    </row>
    <row r="22" spans="1:7" ht="15.75" customHeight="1">
      <c r="A22" s="16"/>
      <c r="B22" s="17"/>
      <c r="C22" s="18"/>
      <c r="D22" s="19"/>
      <c r="E22" s="22"/>
      <c r="F22" s="20"/>
      <c r="G22" s="21"/>
    </row>
    <row r="23" spans="1:7" ht="15.75" customHeight="1">
      <c r="A23" s="16"/>
      <c r="B23" s="17"/>
      <c r="C23" s="18"/>
      <c r="D23" s="19"/>
      <c r="E23" s="22"/>
      <c r="F23" s="20"/>
      <c r="G23" s="21"/>
    </row>
    <row r="24" spans="1:7" ht="15.75" customHeight="1">
      <c r="A24" s="16"/>
      <c r="B24" s="17"/>
      <c r="C24" s="18"/>
      <c r="D24" s="19"/>
      <c r="E24" s="22"/>
      <c r="F24" s="20"/>
      <c r="G24" s="21"/>
    </row>
    <row r="25" spans="1:7" ht="15.75" customHeight="1">
      <c r="A25" s="16"/>
      <c r="B25" s="17"/>
      <c r="C25" s="18"/>
      <c r="D25" s="19"/>
      <c r="E25" s="22"/>
      <c r="F25" s="20"/>
      <c r="G25" s="21"/>
    </row>
    <row r="26" spans="1:7" ht="15.75" customHeight="1">
      <c r="A26" s="16"/>
      <c r="B26" s="17"/>
      <c r="C26" s="18"/>
      <c r="D26" s="19"/>
      <c r="E26" s="22"/>
      <c r="F26" s="20"/>
      <c r="G26" s="21"/>
    </row>
    <row r="27" spans="1:7" ht="15.75" customHeight="1">
      <c r="A27" s="16"/>
      <c r="B27" s="17"/>
      <c r="C27" s="18"/>
      <c r="D27" s="19"/>
      <c r="E27" s="22"/>
      <c r="F27" s="20"/>
      <c r="G27" s="21"/>
    </row>
    <row r="28" spans="1:7" ht="15.75" customHeight="1">
      <c r="A28" s="1112" t="s">
        <v>753</v>
      </c>
      <c r="B28" s="1154"/>
      <c r="C28" s="18"/>
      <c r="D28" s="19">
        <f>SUM(D7:D27)</f>
        <v>0</v>
      </c>
      <c r="E28" s="22">
        <f>SUM(E7:E27)</f>
        <v>0</v>
      </c>
      <c r="F28" s="20">
        <f>SUM(F7:F27)</f>
        <v>0</v>
      </c>
      <c r="G28" s="21"/>
    </row>
    <row r="29" spans="1:7" ht="15.75" customHeight="1">
      <c r="A29" s="24" t="str">
        <f>封面!D11&amp;封面!F11</f>
        <v>资产清查单位填报人：赵翠</v>
      </c>
    </row>
    <row r="30" spans="1:7"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G2"/>
    <mergeCell ref="A3:G3"/>
    <mergeCell ref="A28:B28"/>
  </mergeCells>
  <phoneticPr fontId="14" type="noConversion"/>
  <hyperlinks>
    <hyperlink ref="A1" location="索引目录!I23" display="返回索引页"/>
    <hyperlink ref="B1" location="'6-非流动负债汇总 '!B9" display="返回"/>
  </hyperlinks>
  <printOptions horizontalCentered="1"/>
  <pageMargins left="0.75" right="0.75" top="0.9" bottom="0.83" header="1.22" footer="0.51"/>
  <pageSetup paperSize="9" fitToHeight="0" orientation="landscape" horizontalDpi="300" verticalDpi="300"/>
  <headerFooter alignWithMargins="0">
    <oddHeader>&amp;R&amp;"宋体,常规"&amp;10共&amp;"Times New Roman,常规"&amp;N&amp;"宋体,常规"页第&amp;"Times New Roman,常规"&amp;P&amp;"宋体,常规"页</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I30"/>
  <sheetViews>
    <sheetView workbookViewId="0"/>
  </sheetViews>
  <sheetFormatPr defaultColWidth="9" defaultRowHeight="15.75" customHeight="1" outlineLevelCol="1"/>
  <cols>
    <col min="1" max="1" width="12.25" style="43" customWidth="1"/>
    <col min="2" max="2" width="24" style="43" customWidth="1"/>
    <col min="3" max="3" width="8.203125E-2" style="43" customWidth="1"/>
    <col min="4" max="4" width="8.25" style="43" hidden="1" customWidth="1"/>
    <col min="5" max="5" width="17.1640625" style="43" customWidth="1" outlineLevel="1"/>
    <col min="6" max="6" width="15.83203125" style="43" customWidth="1"/>
    <col min="7" max="7" width="17.58203125" style="43" customWidth="1"/>
    <col min="8" max="8" width="13.4140625" style="43" customWidth="1"/>
    <col min="9" max="9" width="11.75" style="43" customWidth="1"/>
    <col min="10" max="16384" width="9" style="43"/>
  </cols>
  <sheetData>
    <row r="1" spans="1:9" ht="12" customHeight="1">
      <c r="A1" s="44" t="s">
        <v>0</v>
      </c>
      <c r="B1" s="111" t="s">
        <v>303</v>
      </c>
      <c r="C1" s="111"/>
      <c r="D1" s="111"/>
      <c r="E1" s="46"/>
      <c r="F1" s="46"/>
      <c r="G1" s="46"/>
      <c r="H1" s="46"/>
      <c r="I1" s="46"/>
    </row>
    <row r="2" spans="1:9" s="41" customFormat="1" ht="30" customHeight="1">
      <c r="A2" s="1083" t="s">
        <v>835</v>
      </c>
      <c r="B2" s="1084"/>
      <c r="C2" s="1084"/>
      <c r="D2" s="1084"/>
      <c r="E2" s="1084"/>
      <c r="F2" s="1084"/>
      <c r="G2" s="1084"/>
      <c r="H2" s="1084"/>
      <c r="I2" s="1084"/>
    </row>
    <row r="3" spans="1:9" ht="14.25" customHeight="1">
      <c r="A3" s="1085" t="str">
        <f>CONCATENATE(封面!D9,封面!F9,封面!G9,封面!H9,封面!I9,封面!J9,封面!K9)</f>
        <v>清查基准日：2025年8月31日</v>
      </c>
      <c r="B3" s="1085"/>
      <c r="C3" s="1085"/>
      <c r="D3" s="1085"/>
      <c r="E3" s="1085"/>
      <c r="F3" s="1085"/>
      <c r="G3" s="1085"/>
      <c r="H3" s="1085"/>
      <c r="I3" s="1085"/>
    </row>
    <row r="4" spans="1:9" ht="14.25" customHeight="1">
      <c r="A4" s="47"/>
      <c r="B4" s="47"/>
      <c r="C4" s="47"/>
      <c r="D4" s="47"/>
      <c r="E4" s="47"/>
      <c r="F4" s="47"/>
      <c r="G4" s="47"/>
      <c r="H4" s="47"/>
      <c r="I4" s="48" t="s">
        <v>348</v>
      </c>
    </row>
    <row r="5" spans="1:9" s="235" customFormat="1" ht="15.75" customHeight="1">
      <c r="A5" s="384" t="str">
        <f>封面!D7&amp;封面!E7</f>
        <v>资产清查单位：和县飞雁城乡客运有限公司</v>
      </c>
      <c r="I5" s="389" t="s">
        <v>203</v>
      </c>
    </row>
    <row r="6" spans="1:9" s="110" customFormat="1" ht="15.75" customHeight="1">
      <c r="A6" s="385" t="s">
        <v>349</v>
      </c>
      <c r="B6" s="1090" t="s">
        <v>304</v>
      </c>
      <c r="C6" s="1090"/>
      <c r="D6" s="1090"/>
      <c r="E6" s="386" t="s">
        <v>274</v>
      </c>
      <c r="F6" s="393" t="s">
        <v>957</v>
      </c>
      <c r="G6" s="393" t="s">
        <v>921</v>
      </c>
      <c r="H6" s="339" t="s">
        <v>277</v>
      </c>
      <c r="I6" s="390" t="s">
        <v>305</v>
      </c>
    </row>
    <row r="7" spans="1:9" ht="15.75" customHeight="1">
      <c r="A7" s="297" t="s">
        <v>350</v>
      </c>
      <c r="B7" s="1089" t="s">
        <v>212</v>
      </c>
      <c r="C7" s="1089" t="s">
        <v>351</v>
      </c>
      <c r="D7" s="1089" t="s">
        <v>352</v>
      </c>
      <c r="E7" s="136">
        <f>'3-1货币汇总表'!C26</f>
        <v>3278088.62</v>
      </c>
      <c r="F7" s="136">
        <f>'3-1货币汇总表'!D26</f>
        <v>3278088.62</v>
      </c>
      <c r="G7" s="136">
        <f>'3-1货币汇总表'!E26</f>
        <v>3278088.62</v>
      </c>
      <c r="H7" s="136">
        <f t="shared" ref="H7:H17" si="0">G7-F7</f>
        <v>0</v>
      </c>
      <c r="I7" s="243">
        <f t="shared" ref="I7:I17" si="1">IF(F7=0,"",H7/F7*100)</f>
        <v>0</v>
      </c>
    </row>
    <row r="8" spans="1:9" ht="15.75" customHeight="1">
      <c r="A8" s="297" t="s">
        <v>353</v>
      </c>
      <c r="B8" s="1089" t="s">
        <v>214</v>
      </c>
      <c r="C8" s="1089"/>
      <c r="D8" s="1089"/>
      <c r="E8" s="136">
        <f>'3-2交易性金融资产汇总'!C28</f>
        <v>0</v>
      </c>
      <c r="F8" s="136">
        <f>'3-2交易性金融资产汇总'!D28</f>
        <v>0</v>
      </c>
      <c r="G8" s="136">
        <f>'3-2交易性金融资产汇总'!E28</f>
        <v>0</v>
      </c>
      <c r="H8" s="136">
        <f t="shared" si="0"/>
        <v>0</v>
      </c>
      <c r="I8" s="243" t="str">
        <f t="shared" si="1"/>
        <v/>
      </c>
    </row>
    <row r="9" spans="1:9" ht="15.75" customHeight="1">
      <c r="A9" s="297" t="s">
        <v>354</v>
      </c>
      <c r="B9" s="1089" t="s">
        <v>216</v>
      </c>
      <c r="C9" s="1089"/>
      <c r="D9" s="1089"/>
      <c r="E9" s="136">
        <f>'3-3应收票据'!F28</f>
        <v>0</v>
      </c>
      <c r="F9" s="136">
        <f>'3-3应收票据'!G28</f>
        <v>0</v>
      </c>
      <c r="G9" s="136">
        <f>'3-3应收票据'!H28</f>
        <v>0</v>
      </c>
      <c r="H9" s="136">
        <f t="shared" si="0"/>
        <v>0</v>
      </c>
      <c r="I9" s="243" t="str">
        <f t="shared" si="1"/>
        <v/>
      </c>
    </row>
    <row r="10" spans="1:9" ht="15.75" customHeight="1">
      <c r="A10" s="297" t="s">
        <v>355</v>
      </c>
      <c r="B10" s="1089" t="s">
        <v>218</v>
      </c>
      <c r="C10" s="1089"/>
      <c r="D10" s="1089"/>
      <c r="E10" s="136">
        <f>'3-4应收账款'!F29</f>
        <v>5383720.1500000004</v>
      </c>
      <c r="F10" s="136">
        <f>'3-4应收账款'!O29</f>
        <v>3943990</v>
      </c>
      <c r="G10" s="136">
        <f>'3-4应收账款'!P29</f>
        <v>3943990</v>
      </c>
      <c r="H10" s="136">
        <f t="shared" si="0"/>
        <v>0</v>
      </c>
      <c r="I10" s="243">
        <f t="shared" si="1"/>
        <v>0</v>
      </c>
    </row>
    <row r="11" spans="1:9" ht="15.75" customHeight="1">
      <c r="A11" s="297" t="s">
        <v>356</v>
      </c>
      <c r="B11" s="1089" t="s">
        <v>357</v>
      </c>
      <c r="C11" s="1089"/>
      <c r="D11" s="1089"/>
      <c r="E11" s="136">
        <f>'3-5预付账款'!F33</f>
        <v>333284.88</v>
      </c>
      <c r="F11" s="136">
        <f>'3-5预付账款'!G33</f>
        <v>333284.88</v>
      </c>
      <c r="G11" s="136">
        <f>'3-5预付账款'!H33</f>
        <v>333284.88</v>
      </c>
      <c r="H11" s="136">
        <f t="shared" si="0"/>
        <v>0</v>
      </c>
      <c r="I11" s="243">
        <f t="shared" si="1"/>
        <v>0</v>
      </c>
    </row>
    <row r="12" spans="1:9" ht="15.75" customHeight="1">
      <c r="A12" s="297" t="s">
        <v>358</v>
      </c>
      <c r="B12" s="1089" t="s">
        <v>222</v>
      </c>
      <c r="C12" s="1089"/>
      <c r="D12" s="1089"/>
      <c r="E12" s="136">
        <f>'3-6应收利息'!G28</f>
        <v>0</v>
      </c>
      <c r="F12" s="136">
        <f>'3-6应收利息'!H28</f>
        <v>0</v>
      </c>
      <c r="G12" s="136">
        <f>'3-6应收利息'!I28</f>
        <v>0</v>
      </c>
      <c r="H12" s="136">
        <f t="shared" si="0"/>
        <v>0</v>
      </c>
      <c r="I12" s="243" t="str">
        <f t="shared" si="1"/>
        <v/>
      </c>
    </row>
    <row r="13" spans="1:9" ht="15.75" customHeight="1">
      <c r="A13" s="297" t="s">
        <v>359</v>
      </c>
      <c r="B13" s="1089" t="s">
        <v>224</v>
      </c>
      <c r="C13" s="1089"/>
      <c r="D13" s="1089"/>
      <c r="E13" s="136">
        <f>'3-7应收股利'!E28</f>
        <v>0</v>
      </c>
      <c r="F13" s="136">
        <f>'3-7应收股利'!F28</f>
        <v>0</v>
      </c>
      <c r="G13" s="136">
        <f>'3-7应收股利'!G28</f>
        <v>0</v>
      </c>
      <c r="H13" s="136">
        <f t="shared" si="0"/>
        <v>0</v>
      </c>
      <c r="I13" s="243" t="str">
        <f t="shared" si="1"/>
        <v/>
      </c>
    </row>
    <row r="14" spans="1:9" ht="15.75" customHeight="1">
      <c r="A14" s="297" t="s">
        <v>360</v>
      </c>
      <c r="B14" s="1089" t="s">
        <v>226</v>
      </c>
      <c r="C14" s="1089"/>
      <c r="D14" s="1089"/>
      <c r="E14" s="136">
        <f>'3-8其他应收款'!F33</f>
        <v>1224361.52</v>
      </c>
      <c r="F14" s="136">
        <f>'3-8其他应收款'!O33</f>
        <v>2209261.52</v>
      </c>
      <c r="G14" s="136">
        <f>'3-8其他应收款'!P33</f>
        <v>2209261.52</v>
      </c>
      <c r="H14" s="136">
        <f t="shared" si="0"/>
        <v>0</v>
      </c>
      <c r="I14" s="243">
        <f t="shared" si="1"/>
        <v>0</v>
      </c>
    </row>
    <row r="15" spans="1:9" ht="15.75" customHeight="1">
      <c r="A15" s="297" t="s">
        <v>361</v>
      </c>
      <c r="B15" s="1089" t="s">
        <v>228</v>
      </c>
      <c r="C15" s="1089"/>
      <c r="D15" s="1089"/>
      <c r="E15" s="136">
        <f>'3-9存货汇总'!C23</f>
        <v>0</v>
      </c>
      <c r="F15" s="136">
        <f>'3-9存货汇总'!D23</f>
        <v>0</v>
      </c>
      <c r="G15" s="136">
        <f>'3-9存货汇总'!E23</f>
        <v>0</v>
      </c>
      <c r="H15" s="136">
        <f t="shared" si="0"/>
        <v>0</v>
      </c>
      <c r="I15" s="243" t="str">
        <f t="shared" si="1"/>
        <v/>
      </c>
    </row>
    <row r="16" spans="1:9" ht="15.75" customHeight="1">
      <c r="A16" s="297" t="s">
        <v>362</v>
      </c>
      <c r="B16" s="1089" t="s">
        <v>230</v>
      </c>
      <c r="C16" s="1089"/>
      <c r="D16" s="1089"/>
      <c r="E16" s="136">
        <f>'3-10一年到期非流动资产'!E28</f>
        <v>0</v>
      </c>
      <c r="F16" s="136">
        <f>'3-10一年到期非流动资产'!F28</f>
        <v>0</v>
      </c>
      <c r="G16" s="136">
        <f>'3-10一年到期非流动资产'!G28</f>
        <v>0</v>
      </c>
      <c r="H16" s="136">
        <f t="shared" si="0"/>
        <v>0</v>
      </c>
      <c r="I16" s="243" t="str">
        <f t="shared" si="1"/>
        <v/>
      </c>
    </row>
    <row r="17" spans="1:9" ht="15.75" customHeight="1">
      <c r="A17" s="297" t="s">
        <v>363</v>
      </c>
      <c r="B17" s="1089" t="s">
        <v>232</v>
      </c>
      <c r="C17" s="1089"/>
      <c r="D17" s="1089"/>
      <c r="E17" s="136">
        <f>'3-11其他流动资产'!E26</f>
        <v>0</v>
      </c>
      <c r="F17" s="136">
        <f>'3-11其他流动资产'!F26</f>
        <v>0</v>
      </c>
      <c r="G17" s="136">
        <f>'3-11其他流动资产'!G26</f>
        <v>0</v>
      </c>
      <c r="H17" s="136">
        <f t="shared" si="0"/>
        <v>0</v>
      </c>
      <c r="I17" s="243" t="str">
        <f t="shared" si="1"/>
        <v/>
      </c>
    </row>
    <row r="18" spans="1:9" ht="15.75" customHeight="1">
      <c r="A18" s="297"/>
      <c r="B18" s="1088"/>
      <c r="C18" s="1088"/>
      <c r="D18" s="1088"/>
      <c r="E18" s="136"/>
      <c r="F18" s="136"/>
      <c r="G18" s="136"/>
      <c r="H18" s="136"/>
      <c r="I18" s="243"/>
    </row>
    <row r="19" spans="1:9" ht="15.75" customHeight="1">
      <c r="A19" s="297"/>
      <c r="B19" s="1088"/>
      <c r="C19" s="1088"/>
      <c r="D19" s="1088"/>
      <c r="E19" s="136"/>
      <c r="F19" s="136"/>
      <c r="G19" s="136"/>
      <c r="H19" s="136"/>
      <c r="I19" s="243"/>
    </row>
    <row r="20" spans="1:9" ht="15.75" customHeight="1">
      <c r="A20" s="297"/>
      <c r="B20" s="1088"/>
      <c r="C20" s="1088"/>
      <c r="D20" s="1088"/>
      <c r="E20" s="136"/>
      <c r="F20" s="136"/>
      <c r="G20" s="136"/>
      <c r="H20" s="136"/>
      <c r="I20" s="243"/>
    </row>
    <row r="21" spans="1:9" ht="15.75" customHeight="1">
      <c r="A21" s="297"/>
      <c r="B21" s="1088"/>
      <c r="C21" s="1088"/>
      <c r="D21" s="1088"/>
      <c r="E21" s="136"/>
      <c r="F21" s="136"/>
      <c r="G21" s="136"/>
      <c r="H21" s="136"/>
      <c r="I21" s="243"/>
    </row>
    <row r="22" spans="1:9" ht="15.75" customHeight="1">
      <c r="A22" s="297"/>
      <c r="B22" s="1088"/>
      <c r="C22" s="1088"/>
      <c r="D22" s="1088"/>
      <c r="E22" s="136"/>
      <c r="F22" s="136"/>
      <c r="G22" s="136"/>
      <c r="H22" s="136"/>
      <c r="I22" s="243"/>
    </row>
    <row r="23" spans="1:9" ht="15.75" customHeight="1">
      <c r="A23" s="297"/>
      <c r="B23" s="1088"/>
      <c r="C23" s="1088"/>
      <c r="D23" s="1088"/>
      <c r="E23" s="136"/>
      <c r="F23" s="136"/>
      <c r="G23" s="136"/>
      <c r="H23" s="136"/>
      <c r="I23" s="243"/>
    </row>
    <row r="24" spans="1:9" ht="15.75" customHeight="1">
      <c r="A24" s="297"/>
      <c r="B24" s="1088"/>
      <c r="C24" s="1088"/>
      <c r="D24" s="1088"/>
      <c r="E24" s="136"/>
      <c r="F24" s="136"/>
      <c r="G24" s="136"/>
      <c r="H24" s="136"/>
      <c r="I24" s="243"/>
    </row>
    <row r="25" spans="1:9" ht="15.75" customHeight="1">
      <c r="A25" s="297"/>
      <c r="B25" s="1088"/>
      <c r="C25" s="1088"/>
      <c r="D25" s="1088"/>
      <c r="E25" s="136"/>
      <c r="F25" s="136"/>
      <c r="G25" s="136"/>
      <c r="H25" s="136"/>
      <c r="I25" s="243"/>
    </row>
    <row r="26" spans="1:9" ht="15.75" customHeight="1">
      <c r="A26" s="297"/>
      <c r="B26" s="1088"/>
      <c r="C26" s="1088"/>
      <c r="D26" s="1088"/>
      <c r="E26" s="136"/>
      <c r="F26" s="136"/>
      <c r="G26" s="136"/>
      <c r="H26" s="136"/>
      <c r="I26" s="243"/>
    </row>
    <row r="27" spans="1:9" ht="15.75" customHeight="1">
      <c r="A27" s="387"/>
      <c r="B27" s="1088"/>
      <c r="C27" s="1088"/>
      <c r="D27" s="1088"/>
      <c r="E27" s="136"/>
      <c r="F27" s="136"/>
      <c r="G27" s="136"/>
      <c r="H27" s="136"/>
      <c r="I27" s="243"/>
    </row>
    <row r="28" spans="1:9" ht="15.75" customHeight="1">
      <c r="A28" s="1086" t="s">
        <v>234</v>
      </c>
      <c r="B28" s="1087"/>
      <c r="C28" s="388"/>
      <c r="D28" s="388"/>
      <c r="E28" s="143">
        <f>SUM(E7:E27)</f>
        <v>10219455.17</v>
      </c>
      <c r="F28" s="143">
        <f>SUM(F7:F27)</f>
        <v>9764625.0199999996</v>
      </c>
      <c r="G28" s="143">
        <f>SUM(G7:G27)</f>
        <v>9764625.0199999996</v>
      </c>
      <c r="H28" s="143">
        <f>SUM(H7:H27)</f>
        <v>0</v>
      </c>
      <c r="I28" s="334">
        <f>IF(F28=0,"",H28/F28*100)</f>
        <v>0</v>
      </c>
    </row>
    <row r="29" spans="1:9" ht="15.75" customHeight="1">
      <c r="A29" s="66" t="str">
        <f>封面!D11&amp;封面!F11</f>
        <v>资产清查单位填报人：赵翠</v>
      </c>
      <c r="G29" s="49"/>
    </row>
    <row r="30" spans="1:9" ht="15.75" customHeight="1">
      <c r="A30" s="66"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25">
    <mergeCell ref="B9:D9"/>
    <mergeCell ref="A2:I2"/>
    <mergeCell ref="A3:I3"/>
    <mergeCell ref="B6:D6"/>
    <mergeCell ref="B7:D7"/>
    <mergeCell ref="B8:D8"/>
    <mergeCell ref="B21:D21"/>
    <mergeCell ref="B10:D10"/>
    <mergeCell ref="B11:D11"/>
    <mergeCell ref="B12:D12"/>
    <mergeCell ref="B13:D13"/>
    <mergeCell ref="B14:D14"/>
    <mergeCell ref="B15:D15"/>
    <mergeCell ref="B16:D16"/>
    <mergeCell ref="B17:D17"/>
    <mergeCell ref="B18:D18"/>
    <mergeCell ref="B19:D19"/>
    <mergeCell ref="B20:D20"/>
    <mergeCell ref="A28:B28"/>
    <mergeCell ref="B22:D22"/>
    <mergeCell ref="B23:D23"/>
    <mergeCell ref="B24:D24"/>
    <mergeCell ref="B25:D25"/>
    <mergeCell ref="B26:D26"/>
    <mergeCell ref="B27:D27"/>
  </mergeCells>
  <phoneticPr fontId="14" type="noConversion"/>
  <hyperlinks>
    <hyperlink ref="B12" location="应收利息!A1" display="应收利息"/>
    <hyperlink ref="B8" location="短期投资汇总!A1" display="交易性金融资产"/>
    <hyperlink ref="B9" location="应收票据!A1" display="应收票据"/>
    <hyperlink ref="B11" location="'应收股利（利润）'!A1" display="预付账款"/>
    <hyperlink ref="B16" location="存货汇总!A1" display="一年内到期的非流动资产"/>
    <hyperlink ref="B17" location="待摊费用!A1" display="其他流动资产"/>
    <hyperlink ref="B7" location="'3-1货币汇总表'!A1" display="货币资金"/>
    <hyperlink ref="C7" location="银行存款!A1" display="存款"/>
    <hyperlink ref="D7" location="其他货币资金!A1" display="他币）"/>
    <hyperlink ref="A1" location="索引目录!C6" display="返回索引页"/>
    <hyperlink ref="B1" location="'2-分类汇总'!B6" display="返回"/>
    <hyperlink ref="B8:D8" location="'3-2交易性金融资产汇总'!B1" display="交易性金融资产"/>
    <hyperlink ref="B10:D10" location="'3-4应收账款'!B1" display="应收账款"/>
    <hyperlink ref="B11:D11" location="'3-5预付账款'!B1" display="预付账款"/>
    <hyperlink ref="B12:D12" location="'3-5预付账款'!B1" display="应收利息"/>
    <hyperlink ref="B13:D13" location="'3-7应收股利'!B1" display="应收股利"/>
    <hyperlink ref="B14:D14" location="'3-8其他应收款'!B1" display="其他应收款"/>
    <hyperlink ref="B15:D15" location="'3-9存货汇总'!B1" display="存货"/>
    <hyperlink ref="B16:D16" location="'3-10一年到期非流动资产'!B1" display="一年内到期的非流动资产"/>
    <hyperlink ref="B17:D17" location="'3-11其他流动资产'!B1" display="其他流动资产"/>
    <hyperlink ref="B9:D9" location="'3-3应收票据'!B1" display="应收票据"/>
    <hyperlink ref="B7:D7" location="'3-1货币汇总表'!B1" display="货币资金"/>
  </hyperlinks>
  <printOptions horizontalCentered="1"/>
  <pageMargins left="0.75" right="0.75" top="0.9" bottom="0.83" header="1.22" footer="0.51"/>
  <pageSetup paperSize="9" orientation="landscape" horizontalDpi="4294967292" r:id="rId1"/>
  <headerFooter alignWithMargins="0">
    <oddHeader>&amp;R&amp;"宋体,常规"&amp;10共&amp;"Times New Roman,常规"&amp;N&amp;"宋体,常规"页第&amp;"Times New Roman,常规"&amp;P&amp;"宋体,常规"页</oddHead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workbookViewId="0">
      <selection activeCell="D12" sqref="D12"/>
    </sheetView>
  </sheetViews>
  <sheetFormatPr defaultColWidth="9" defaultRowHeight="15.75" customHeight="1" outlineLevelCol="1"/>
  <cols>
    <col min="1" max="1" width="7.08203125" style="3" customWidth="1"/>
    <col min="2" max="2" width="27.08203125" style="3" customWidth="1"/>
    <col min="3" max="3" width="15.33203125" style="3" customWidth="1"/>
    <col min="4" max="4" width="22.08203125" style="3" customWidth="1"/>
    <col min="5" max="5" width="8.203125E-2" style="3" hidden="1" customWidth="1" outlineLevel="1"/>
    <col min="6" max="6" width="16.5" style="3" customWidth="1" collapsed="1"/>
    <col min="7" max="7" width="16.5" style="3" customWidth="1"/>
    <col min="8" max="8" width="15.5" style="3" customWidth="1"/>
    <col min="9" max="16384" width="9" style="3"/>
  </cols>
  <sheetData>
    <row r="1" spans="1:8" ht="15">
      <c r="A1" s="4" t="s">
        <v>0</v>
      </c>
      <c r="B1" s="25" t="s">
        <v>303</v>
      </c>
      <c r="C1" s="6"/>
      <c r="D1" s="6"/>
      <c r="E1" s="6"/>
      <c r="F1" s="6"/>
      <c r="G1" s="6"/>
      <c r="H1" s="6"/>
    </row>
    <row r="2" spans="1:8" s="1" customFormat="1" ht="30" customHeight="1">
      <c r="A2" s="1106" t="s">
        <v>965</v>
      </c>
      <c r="B2" s="1107"/>
      <c r="C2" s="1107"/>
      <c r="D2" s="1107"/>
      <c r="E2" s="1107"/>
      <c r="F2" s="1107"/>
      <c r="G2" s="1107"/>
      <c r="H2" s="1107"/>
    </row>
    <row r="3" spans="1:8" ht="14.15" customHeight="1">
      <c r="A3" s="1108" t="str">
        <f>CONCATENATE(封面!D9,封面!F9,封面!G9,封面!H9,封面!I9,封面!J9,封面!K9)</f>
        <v>清查基准日：2025年8月31日</v>
      </c>
      <c r="B3" s="1108"/>
      <c r="C3" s="1108"/>
      <c r="D3" s="1108"/>
      <c r="E3" s="1108"/>
      <c r="F3" s="1108"/>
      <c r="G3" s="1108"/>
      <c r="H3" s="1111"/>
    </row>
    <row r="4" spans="1:8" ht="14.15" customHeight="1">
      <c r="A4" s="8"/>
      <c r="B4" s="8"/>
      <c r="C4" s="8"/>
      <c r="D4" s="8"/>
      <c r="E4" s="8"/>
      <c r="F4" s="8"/>
      <c r="G4" s="8"/>
      <c r="H4" s="10" t="s">
        <v>793</v>
      </c>
    </row>
    <row r="5" spans="1:8" ht="15.75" customHeight="1">
      <c r="A5" s="11" t="str">
        <f>封面!D7&amp;封面!E7</f>
        <v>资产清查单位：和县飞雁城乡客运有限公司</v>
      </c>
      <c r="H5" s="12" t="s">
        <v>203</v>
      </c>
    </row>
    <row r="6" spans="1:8" s="2" customFormat="1" ht="15.75" customHeight="1">
      <c r="A6" s="13" t="s">
        <v>205</v>
      </c>
      <c r="B6" s="13" t="s">
        <v>410</v>
      </c>
      <c r="C6" s="13" t="s">
        <v>421</v>
      </c>
      <c r="D6" s="13" t="s">
        <v>508</v>
      </c>
      <c r="E6" s="14" t="s">
        <v>274</v>
      </c>
      <c r="F6" s="15" t="s">
        <v>275</v>
      </c>
      <c r="G6" s="13" t="s">
        <v>276</v>
      </c>
      <c r="H6" s="13" t="s">
        <v>208</v>
      </c>
    </row>
    <row r="7" spans="1:8" ht="15.75" customHeight="1">
      <c r="A7" s="16"/>
      <c r="B7" s="17"/>
      <c r="C7" s="18"/>
      <c r="D7" s="16"/>
      <c r="E7" s="19"/>
      <c r="F7" s="20"/>
      <c r="G7" s="20"/>
      <c r="H7" s="21"/>
    </row>
    <row r="8" spans="1:8" ht="15.75" customHeight="1">
      <c r="A8" s="16"/>
      <c r="B8" s="17"/>
      <c r="C8" s="18"/>
      <c r="D8" s="16"/>
      <c r="E8" s="19"/>
      <c r="F8" s="20"/>
      <c r="G8" s="20"/>
      <c r="H8" s="21"/>
    </row>
    <row r="9" spans="1:8" ht="15.75" customHeight="1">
      <c r="A9" s="16"/>
      <c r="B9" s="17"/>
      <c r="C9" s="18"/>
      <c r="D9" s="16"/>
      <c r="E9" s="19"/>
      <c r="F9" s="20"/>
      <c r="G9" s="20"/>
      <c r="H9" s="21"/>
    </row>
    <row r="10" spans="1:8" ht="15.75" customHeight="1">
      <c r="A10" s="16"/>
      <c r="B10" s="17"/>
      <c r="C10" s="18"/>
      <c r="D10" s="16"/>
      <c r="E10" s="19"/>
      <c r="F10" s="22"/>
      <c r="G10" s="20"/>
      <c r="H10" s="21"/>
    </row>
    <row r="11" spans="1:8" ht="15.75" customHeight="1">
      <c r="A11" s="16"/>
      <c r="B11" s="17"/>
      <c r="C11" s="18"/>
      <c r="D11" s="16"/>
      <c r="E11" s="19"/>
      <c r="F11" s="22"/>
      <c r="G11" s="20"/>
      <c r="H11" s="21"/>
    </row>
    <row r="12" spans="1:8" ht="15.75" customHeight="1">
      <c r="A12" s="16"/>
      <c r="B12" s="17"/>
      <c r="C12" s="18"/>
      <c r="D12" s="16"/>
      <c r="E12" s="19"/>
      <c r="F12" s="22"/>
      <c r="G12" s="20"/>
      <c r="H12" s="21"/>
    </row>
    <row r="13" spans="1:8" ht="15.75" customHeight="1">
      <c r="A13" s="16"/>
      <c r="B13" s="17"/>
      <c r="C13" s="18"/>
      <c r="D13" s="16"/>
      <c r="E13" s="19"/>
      <c r="F13" s="22"/>
      <c r="G13" s="20"/>
      <c r="H13" s="21"/>
    </row>
    <row r="14" spans="1:8" ht="15.75" customHeight="1">
      <c r="A14" s="16"/>
      <c r="B14" s="17"/>
      <c r="C14" s="18"/>
      <c r="D14" s="16"/>
      <c r="E14" s="19"/>
      <c r="F14" s="22"/>
      <c r="G14" s="20"/>
      <c r="H14" s="21"/>
    </row>
    <row r="15" spans="1:8" ht="15.75" customHeight="1">
      <c r="A15" s="16"/>
      <c r="B15" s="17"/>
      <c r="C15" s="18"/>
      <c r="D15" s="16"/>
      <c r="E15" s="19"/>
      <c r="F15" s="22"/>
      <c r="G15" s="20"/>
      <c r="H15" s="21"/>
    </row>
    <row r="16" spans="1:8" ht="15.75" customHeight="1">
      <c r="A16" s="16"/>
      <c r="B16" s="17"/>
      <c r="C16" s="18"/>
      <c r="D16" s="16"/>
      <c r="E16" s="19"/>
      <c r="F16" s="22"/>
      <c r="G16" s="20"/>
      <c r="H16" s="21"/>
    </row>
    <row r="17" spans="1:8" ht="15.75" customHeight="1">
      <c r="A17" s="16"/>
      <c r="B17" s="17"/>
      <c r="C17" s="18"/>
      <c r="D17" s="16"/>
      <c r="E17" s="19"/>
      <c r="F17" s="22"/>
      <c r="G17" s="20"/>
      <c r="H17" s="21"/>
    </row>
    <row r="18" spans="1:8" ht="15.75" customHeight="1">
      <c r="A18" s="16"/>
      <c r="B18" s="17"/>
      <c r="C18" s="18"/>
      <c r="D18" s="16"/>
      <c r="E18" s="19"/>
      <c r="F18" s="22"/>
      <c r="G18" s="20"/>
      <c r="H18" s="21"/>
    </row>
    <row r="19" spans="1:8" ht="15.75" customHeight="1">
      <c r="A19" s="16"/>
      <c r="B19" s="17"/>
      <c r="C19" s="18"/>
      <c r="D19" s="16"/>
      <c r="E19" s="19"/>
      <c r="F19" s="22"/>
      <c r="G19" s="20"/>
      <c r="H19" s="21"/>
    </row>
    <row r="20" spans="1:8" ht="15.75" customHeight="1">
      <c r="A20" s="16"/>
      <c r="B20" s="17"/>
      <c r="C20" s="18"/>
      <c r="D20" s="16"/>
      <c r="E20" s="19"/>
      <c r="F20" s="22"/>
      <c r="G20" s="20"/>
      <c r="H20" s="21"/>
    </row>
    <row r="21" spans="1:8" ht="15.75" customHeight="1">
      <c r="A21" s="16"/>
      <c r="B21" s="17"/>
      <c r="C21" s="18"/>
      <c r="D21" s="16"/>
      <c r="E21" s="19"/>
      <c r="F21" s="22"/>
      <c r="G21" s="20"/>
      <c r="H21" s="21"/>
    </row>
    <row r="22" spans="1:8" ht="15.75" customHeight="1">
      <c r="A22" s="16"/>
      <c r="B22" s="17"/>
      <c r="C22" s="18"/>
      <c r="D22" s="16"/>
      <c r="E22" s="19"/>
      <c r="F22" s="22"/>
      <c r="G22" s="20"/>
      <c r="H22" s="21"/>
    </row>
    <row r="23" spans="1:8" ht="15.75" customHeight="1">
      <c r="A23" s="16"/>
      <c r="B23" s="17"/>
      <c r="C23" s="18"/>
      <c r="D23" s="16"/>
      <c r="E23" s="19"/>
      <c r="F23" s="22"/>
      <c r="G23" s="20"/>
      <c r="H23" s="21"/>
    </row>
    <row r="24" spans="1:8" ht="15.75" customHeight="1">
      <c r="A24" s="16"/>
      <c r="B24" s="17"/>
      <c r="C24" s="18"/>
      <c r="D24" s="16"/>
      <c r="E24" s="19"/>
      <c r="F24" s="22"/>
      <c r="G24" s="20"/>
      <c r="H24" s="21"/>
    </row>
    <row r="25" spans="1:8" ht="15.75" customHeight="1">
      <c r="A25" s="16"/>
      <c r="B25" s="17"/>
      <c r="C25" s="18"/>
      <c r="D25" s="16"/>
      <c r="E25" s="19"/>
      <c r="F25" s="22"/>
      <c r="G25" s="20"/>
      <c r="H25" s="21"/>
    </row>
    <row r="26" spans="1:8" ht="15.75" customHeight="1">
      <c r="A26" s="16"/>
      <c r="B26" s="17"/>
      <c r="C26" s="18"/>
      <c r="D26" s="16"/>
      <c r="E26" s="19"/>
      <c r="F26" s="22"/>
      <c r="G26" s="20"/>
      <c r="H26" s="21"/>
    </row>
    <row r="27" spans="1:8" ht="15.75" customHeight="1">
      <c r="A27" s="16"/>
      <c r="B27" s="17"/>
      <c r="C27" s="18"/>
      <c r="D27" s="16"/>
      <c r="E27" s="19"/>
      <c r="F27" s="22"/>
      <c r="G27" s="20"/>
      <c r="H27" s="21"/>
    </row>
    <row r="28" spans="1:8" ht="15.75" customHeight="1">
      <c r="A28" s="1112" t="s">
        <v>753</v>
      </c>
      <c r="B28" s="1154"/>
      <c r="C28" s="18"/>
      <c r="D28" s="16"/>
      <c r="E28" s="19">
        <f>SUM(E7:E27)</f>
        <v>0</v>
      </c>
      <c r="F28" s="22">
        <f>SUM(F7:F27)</f>
        <v>0</v>
      </c>
      <c r="G28" s="20">
        <f>SUM(G7:G27)</f>
        <v>0</v>
      </c>
      <c r="H28" s="21"/>
    </row>
    <row r="29" spans="1:8" ht="15.75" customHeight="1">
      <c r="A29" s="24" t="str">
        <f>封面!D11&amp;封面!F11</f>
        <v>资产清查单位填报人：赵翠</v>
      </c>
      <c r="F29" s="11"/>
    </row>
    <row r="30" spans="1:8"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H2"/>
    <mergeCell ref="A3:H3"/>
    <mergeCell ref="A28:B28"/>
  </mergeCells>
  <phoneticPr fontId="14" type="noConversion"/>
  <hyperlinks>
    <hyperlink ref="A1" location="索引目录!I24" display="返回索引页"/>
    <hyperlink ref="B1" location="'6-非流动负债汇总 '!B10"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workbookViewId="0">
      <selection activeCell="E13" sqref="E13"/>
    </sheetView>
  </sheetViews>
  <sheetFormatPr defaultColWidth="9" defaultRowHeight="15.75" customHeight="1" outlineLevelCol="1"/>
  <cols>
    <col min="1" max="1" width="7.5" style="3" customWidth="1"/>
    <col min="2" max="2" width="30.25" style="3" customWidth="1"/>
    <col min="3" max="3" width="16.58203125" style="3" customWidth="1"/>
    <col min="4" max="4" width="8.203125E-2" style="3" hidden="1" customWidth="1" outlineLevel="1"/>
    <col min="5" max="5" width="21.5" style="3" customWidth="1" collapsed="1"/>
    <col min="6" max="6" width="20.75" style="3" customWidth="1"/>
    <col min="7" max="7" width="24.08203125" style="3" customWidth="1"/>
    <col min="8" max="16384" width="9" style="3"/>
  </cols>
  <sheetData>
    <row r="1" spans="1:7" ht="15">
      <c r="A1" s="4" t="s">
        <v>0</v>
      </c>
      <c r="B1" s="25" t="s">
        <v>303</v>
      </c>
      <c r="C1" s="2"/>
      <c r="D1" s="2"/>
      <c r="E1" s="2"/>
      <c r="F1" s="2"/>
      <c r="G1" s="2"/>
    </row>
    <row r="2" spans="1:7" s="1" customFormat="1" ht="30" customHeight="1">
      <c r="A2" s="1106" t="s">
        <v>964</v>
      </c>
      <c r="B2" s="1155"/>
      <c r="C2" s="1155"/>
      <c r="D2" s="1155"/>
      <c r="E2" s="1155"/>
      <c r="F2" s="1155"/>
      <c r="G2" s="1155"/>
    </row>
    <row r="3" spans="1:7" ht="13.5" customHeight="1">
      <c r="A3" s="1108" t="str">
        <f>CONCATENATE(封面!D9,封面!F9,封面!G9,封面!H9,封面!I9,封面!J9,封面!K9)</f>
        <v>清查基准日：2025年8月31日</v>
      </c>
      <c r="B3" s="1108"/>
      <c r="C3" s="1108"/>
      <c r="D3" s="1108"/>
      <c r="E3" s="1108"/>
      <c r="F3" s="1108"/>
      <c r="G3" s="1108"/>
    </row>
    <row r="4" spans="1:7" ht="13.5" customHeight="1">
      <c r="A4" s="8"/>
      <c r="B4" s="8"/>
      <c r="C4" s="8"/>
      <c r="D4" s="8"/>
      <c r="E4" s="8"/>
      <c r="F4" s="8"/>
      <c r="G4" s="26" t="s">
        <v>794</v>
      </c>
    </row>
    <row r="5" spans="1:7" ht="15.75" customHeight="1">
      <c r="A5" s="11" t="str">
        <f>封面!D7&amp;封面!E7</f>
        <v>资产清查单位：和县飞雁城乡客运有限公司</v>
      </c>
      <c r="G5" s="12" t="s">
        <v>203</v>
      </c>
    </row>
    <row r="6" spans="1:7" s="2" customFormat="1" ht="15.75" customHeight="1">
      <c r="A6" s="13" t="s">
        <v>205</v>
      </c>
      <c r="B6" s="13" t="s">
        <v>795</v>
      </c>
      <c r="C6" s="13" t="s">
        <v>421</v>
      </c>
      <c r="D6" s="14" t="s">
        <v>274</v>
      </c>
      <c r="E6" s="15" t="s">
        <v>275</v>
      </c>
      <c r="F6" s="13" t="s">
        <v>276</v>
      </c>
      <c r="G6" s="13" t="s">
        <v>208</v>
      </c>
    </row>
    <row r="7" spans="1:7" ht="15.75" customHeight="1">
      <c r="A7" s="16"/>
      <c r="B7" s="17"/>
      <c r="C7" s="18"/>
      <c r="D7" s="27"/>
      <c r="E7" s="28"/>
      <c r="F7" s="29"/>
      <c r="G7" s="21"/>
    </row>
    <row r="8" spans="1:7" ht="15.75" customHeight="1">
      <c r="A8" s="16"/>
      <c r="B8" s="17"/>
      <c r="C8" s="18"/>
      <c r="D8" s="27"/>
      <c r="E8" s="28"/>
      <c r="F8" s="29"/>
      <c r="G8" s="21"/>
    </row>
    <row r="9" spans="1:7" ht="15.75" customHeight="1">
      <c r="A9" s="16"/>
      <c r="B9" s="17"/>
      <c r="C9" s="18"/>
      <c r="D9" s="27"/>
      <c r="E9" s="28"/>
      <c r="F9" s="29"/>
      <c r="G9" s="21"/>
    </row>
    <row r="10" spans="1:7" ht="15.75" customHeight="1">
      <c r="A10" s="16"/>
      <c r="B10" s="17"/>
      <c r="C10" s="18"/>
      <c r="D10" s="27"/>
      <c r="E10" s="28"/>
      <c r="F10" s="29"/>
      <c r="G10" s="21"/>
    </row>
    <row r="11" spans="1:7" ht="15.75" customHeight="1">
      <c r="A11" s="16"/>
      <c r="B11" s="17"/>
      <c r="C11" s="18"/>
      <c r="D11" s="27"/>
      <c r="E11" s="28"/>
      <c r="F11" s="29"/>
      <c r="G11" s="21"/>
    </row>
    <row r="12" spans="1:7" ht="15.75" customHeight="1">
      <c r="A12" s="16"/>
      <c r="B12" s="17"/>
      <c r="C12" s="18"/>
      <c r="D12" s="27"/>
      <c r="E12" s="28"/>
      <c r="F12" s="29"/>
      <c r="G12" s="21"/>
    </row>
    <row r="13" spans="1:7" ht="15.75" customHeight="1">
      <c r="A13" s="16"/>
      <c r="B13" s="17"/>
      <c r="C13" s="18"/>
      <c r="D13" s="27"/>
      <c r="E13" s="28"/>
      <c r="F13" s="29"/>
      <c r="G13" s="21"/>
    </row>
    <row r="14" spans="1:7" ht="15.75" customHeight="1">
      <c r="A14" s="16"/>
      <c r="B14" s="17"/>
      <c r="C14" s="18"/>
      <c r="D14" s="27"/>
      <c r="E14" s="28"/>
      <c r="F14" s="29"/>
      <c r="G14" s="21"/>
    </row>
    <row r="15" spans="1:7" ht="15.75" customHeight="1">
      <c r="A15" s="16"/>
      <c r="B15" s="17"/>
      <c r="C15" s="18"/>
      <c r="D15" s="27"/>
      <c r="E15" s="28"/>
      <c r="F15" s="29"/>
      <c r="G15" s="21"/>
    </row>
    <row r="16" spans="1:7" ht="15.75" customHeight="1">
      <c r="A16" s="16"/>
      <c r="B16" s="17"/>
      <c r="C16" s="18"/>
      <c r="D16" s="27"/>
      <c r="E16" s="28"/>
      <c r="F16" s="29"/>
      <c r="G16" s="21"/>
    </row>
    <row r="17" spans="1:7" ht="15.75" customHeight="1">
      <c r="A17" s="16"/>
      <c r="B17" s="17"/>
      <c r="C17" s="18"/>
      <c r="D17" s="27"/>
      <c r="E17" s="28"/>
      <c r="F17" s="29"/>
      <c r="G17" s="21"/>
    </row>
    <row r="18" spans="1:7" ht="15.75" customHeight="1">
      <c r="A18" s="16"/>
      <c r="B18" s="17"/>
      <c r="C18" s="18"/>
      <c r="D18" s="27"/>
      <c r="E18" s="28"/>
      <c r="F18" s="29"/>
      <c r="G18" s="21"/>
    </row>
    <row r="19" spans="1:7" ht="15.75" customHeight="1">
      <c r="A19" s="16"/>
      <c r="B19" s="17"/>
      <c r="C19" s="18"/>
      <c r="D19" s="27"/>
      <c r="E19" s="28"/>
      <c r="F19" s="29"/>
      <c r="G19" s="21"/>
    </row>
    <row r="20" spans="1:7" ht="15.75" customHeight="1">
      <c r="A20" s="16"/>
      <c r="B20" s="17"/>
      <c r="C20" s="18"/>
      <c r="D20" s="27"/>
      <c r="E20" s="28"/>
      <c r="F20" s="29"/>
      <c r="G20" s="21"/>
    </row>
    <row r="21" spans="1:7" ht="15.75" customHeight="1">
      <c r="A21" s="16"/>
      <c r="B21" s="17"/>
      <c r="C21" s="18"/>
      <c r="D21" s="27"/>
      <c r="E21" s="28"/>
      <c r="F21" s="29"/>
      <c r="G21" s="21"/>
    </row>
    <row r="22" spans="1:7" ht="15.75" customHeight="1">
      <c r="A22" s="16"/>
      <c r="B22" s="17"/>
      <c r="C22" s="18"/>
      <c r="D22" s="27"/>
      <c r="E22" s="28"/>
      <c r="F22" s="29"/>
      <c r="G22" s="21"/>
    </row>
    <row r="23" spans="1:7" ht="15.75" customHeight="1">
      <c r="A23" s="16"/>
      <c r="B23" s="17"/>
      <c r="C23" s="18"/>
      <c r="D23" s="27"/>
      <c r="E23" s="28"/>
      <c r="F23" s="29"/>
      <c r="G23" s="21"/>
    </row>
    <row r="24" spans="1:7" ht="15.75" customHeight="1">
      <c r="A24" s="16"/>
      <c r="B24" s="17"/>
      <c r="C24" s="18"/>
      <c r="D24" s="27"/>
      <c r="E24" s="28"/>
      <c r="F24" s="29"/>
      <c r="G24" s="21"/>
    </row>
    <row r="25" spans="1:7" ht="15.75" customHeight="1">
      <c r="A25" s="16"/>
      <c r="B25" s="17"/>
      <c r="C25" s="18"/>
      <c r="D25" s="27"/>
      <c r="E25" s="28"/>
      <c r="F25" s="29"/>
      <c r="G25" s="21"/>
    </row>
    <row r="26" spans="1:7" ht="15.75" customHeight="1">
      <c r="A26" s="16"/>
      <c r="B26" s="17"/>
      <c r="C26" s="18"/>
      <c r="D26" s="27"/>
      <c r="E26" s="28"/>
      <c r="F26" s="29"/>
      <c r="G26" s="21"/>
    </row>
    <row r="27" spans="1:7" ht="15.75" customHeight="1">
      <c r="A27" s="16"/>
      <c r="B27" s="17"/>
      <c r="C27" s="18"/>
      <c r="D27" s="27"/>
      <c r="E27" s="28"/>
      <c r="F27" s="29"/>
      <c r="G27" s="21"/>
    </row>
    <row r="28" spans="1:7" ht="15.75" customHeight="1">
      <c r="A28" s="1112" t="s">
        <v>753</v>
      </c>
      <c r="B28" s="1154"/>
      <c r="C28" s="18"/>
      <c r="D28" s="27">
        <f>SUM(D7:D27)</f>
        <v>0</v>
      </c>
      <c r="E28" s="28">
        <f>SUM(E7:E27)</f>
        <v>0</v>
      </c>
      <c r="F28" s="29">
        <f>SUM(F7:F27)</f>
        <v>0</v>
      </c>
      <c r="G28" s="21"/>
    </row>
    <row r="29" spans="1:7" ht="15.75" customHeight="1">
      <c r="A29" s="24" t="str">
        <f>封面!D11&amp;封面!F11</f>
        <v>资产清查单位填报人：赵翠</v>
      </c>
    </row>
    <row r="30" spans="1:7"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G2"/>
    <mergeCell ref="A3:G3"/>
    <mergeCell ref="A28:B28"/>
  </mergeCells>
  <phoneticPr fontId="14" type="noConversion"/>
  <hyperlinks>
    <hyperlink ref="A1" location="索引目录!I25" display="返回索引页"/>
    <hyperlink ref="B1" location="'6-非流动负债汇总 '!B11"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workbookViewId="0">
      <selection activeCell="B1" sqref="B1"/>
    </sheetView>
  </sheetViews>
  <sheetFormatPr defaultColWidth="9" defaultRowHeight="15.75" customHeight="1" outlineLevelCol="1"/>
  <cols>
    <col min="1" max="1" width="7.5" style="3" customWidth="1"/>
    <col min="2" max="2" width="23.75" style="3" customWidth="1"/>
    <col min="3" max="3" width="13.08203125" style="3" customWidth="1"/>
    <col min="4" max="4" width="20.25" style="3" customWidth="1"/>
    <col min="5" max="5" width="8.203125E-2" style="3" hidden="1" customWidth="1" outlineLevel="1"/>
    <col min="6" max="6" width="17.75" style="3" customWidth="1" collapsed="1"/>
    <col min="7" max="7" width="19.33203125" style="3" customWidth="1"/>
    <col min="8" max="8" width="19.83203125" style="3" customWidth="1"/>
    <col min="9" max="16384" width="9" style="3"/>
  </cols>
  <sheetData>
    <row r="1" spans="1:8" ht="15">
      <c r="A1" s="4" t="s">
        <v>0</v>
      </c>
      <c r="B1" s="5" t="s">
        <v>303</v>
      </c>
      <c r="C1" s="6"/>
      <c r="D1" s="6"/>
      <c r="E1" s="6"/>
      <c r="F1" s="6"/>
      <c r="G1" s="6"/>
      <c r="H1" s="6"/>
    </row>
    <row r="2" spans="1:8" s="1" customFormat="1" ht="30" customHeight="1">
      <c r="A2" s="1106" t="s">
        <v>963</v>
      </c>
      <c r="B2" s="1107"/>
      <c r="C2" s="1107"/>
      <c r="D2" s="1107"/>
      <c r="E2" s="1107"/>
      <c r="F2" s="1107"/>
      <c r="G2" s="1107"/>
      <c r="H2" s="1107"/>
    </row>
    <row r="3" spans="1:8" ht="14.15" customHeight="1">
      <c r="A3" s="1108" t="str">
        <f>CONCATENATE(封面!D9,封面!F9,封面!G9,封面!H9,封面!I9,封面!J9,封面!K9)</f>
        <v>清查基准日：2025年8月31日</v>
      </c>
      <c r="B3" s="1108"/>
      <c r="C3" s="1108"/>
      <c r="D3" s="1108"/>
      <c r="E3" s="1108"/>
      <c r="F3" s="1108"/>
      <c r="G3" s="1108"/>
      <c r="H3" s="1111"/>
    </row>
    <row r="4" spans="1:8" ht="14.15" customHeight="1">
      <c r="A4" s="8"/>
      <c r="B4" s="8"/>
      <c r="C4" s="8"/>
      <c r="D4" s="8"/>
      <c r="E4" s="8"/>
      <c r="F4" s="8"/>
      <c r="G4" s="8"/>
      <c r="H4" s="10" t="s">
        <v>796</v>
      </c>
    </row>
    <row r="5" spans="1:8" ht="15.75" customHeight="1">
      <c r="A5" s="11" t="str">
        <f>封面!D7&amp;封面!E7</f>
        <v>资产清查单位：和县飞雁城乡客运有限公司</v>
      </c>
      <c r="H5" s="12" t="s">
        <v>203</v>
      </c>
    </row>
    <row r="6" spans="1:8" s="2" customFormat="1" ht="15.75" customHeight="1">
      <c r="A6" s="13" t="s">
        <v>205</v>
      </c>
      <c r="B6" s="13" t="s">
        <v>410</v>
      </c>
      <c r="C6" s="13" t="s">
        <v>421</v>
      </c>
      <c r="D6" s="13" t="s">
        <v>508</v>
      </c>
      <c r="E6" s="14" t="s">
        <v>274</v>
      </c>
      <c r="F6" s="15" t="s">
        <v>275</v>
      </c>
      <c r="G6" s="13" t="s">
        <v>276</v>
      </c>
      <c r="H6" s="13" t="s">
        <v>208</v>
      </c>
    </row>
    <row r="7" spans="1:8" ht="15.75" customHeight="1">
      <c r="A7" s="16"/>
      <c r="B7" s="17"/>
      <c r="C7" s="18"/>
      <c r="D7" s="16"/>
      <c r="E7" s="19"/>
      <c r="F7" s="20"/>
      <c r="G7" s="20"/>
      <c r="H7" s="21"/>
    </row>
    <row r="8" spans="1:8" ht="15.75" customHeight="1">
      <c r="A8" s="16"/>
      <c r="B8" s="17"/>
      <c r="C8" s="18"/>
      <c r="D8" s="16"/>
      <c r="E8" s="19"/>
      <c r="F8" s="20"/>
      <c r="G8" s="20"/>
      <c r="H8" s="21"/>
    </row>
    <row r="9" spans="1:8" ht="15.75" customHeight="1">
      <c r="A9" s="16"/>
      <c r="B9" s="17"/>
      <c r="C9" s="18"/>
      <c r="D9" s="16"/>
      <c r="E9" s="19"/>
      <c r="F9" s="20"/>
      <c r="G9" s="20"/>
      <c r="H9" s="21"/>
    </row>
    <row r="10" spans="1:8" ht="15.75" customHeight="1">
      <c r="A10" s="16"/>
      <c r="B10" s="17"/>
      <c r="C10" s="18"/>
      <c r="D10" s="16"/>
      <c r="E10" s="19"/>
      <c r="F10" s="22"/>
      <c r="G10" s="20"/>
      <c r="H10" s="21"/>
    </row>
    <row r="11" spans="1:8" ht="15.75" customHeight="1">
      <c r="A11" s="16"/>
      <c r="B11" s="17"/>
      <c r="C11" s="18"/>
      <c r="D11" s="16"/>
      <c r="E11" s="19"/>
      <c r="F11" s="22"/>
      <c r="G11" s="20"/>
      <c r="H11" s="21"/>
    </row>
    <row r="12" spans="1:8" ht="15.75" customHeight="1">
      <c r="A12" s="16"/>
      <c r="B12" s="17"/>
      <c r="C12" s="18"/>
      <c r="D12" s="16"/>
      <c r="E12" s="19"/>
      <c r="F12" s="22"/>
      <c r="G12" s="20"/>
      <c r="H12" s="21"/>
    </row>
    <row r="13" spans="1:8" ht="15.75" customHeight="1">
      <c r="A13" s="16"/>
      <c r="B13" s="17"/>
      <c r="C13" s="18"/>
      <c r="D13" s="16"/>
      <c r="E13" s="19"/>
      <c r="F13" s="22"/>
      <c r="G13" s="20"/>
      <c r="H13" s="21"/>
    </row>
    <row r="14" spans="1:8" ht="15.75" customHeight="1">
      <c r="A14" s="16"/>
      <c r="B14" s="17"/>
      <c r="C14" s="18"/>
      <c r="D14" s="16"/>
      <c r="E14" s="19"/>
      <c r="F14" s="22"/>
      <c r="G14" s="20"/>
      <c r="H14" s="21"/>
    </row>
    <row r="15" spans="1:8" ht="15.75" customHeight="1">
      <c r="A15" s="16"/>
      <c r="B15" s="17"/>
      <c r="C15" s="18"/>
      <c r="D15" s="16"/>
      <c r="E15" s="19"/>
      <c r="F15" s="22"/>
      <c r="G15" s="20"/>
      <c r="H15" s="21"/>
    </row>
    <row r="16" spans="1:8" ht="15.75" customHeight="1">
      <c r="A16" s="16"/>
      <c r="B16" s="17"/>
      <c r="C16" s="18"/>
      <c r="D16" s="16"/>
      <c r="E16" s="19"/>
      <c r="F16" s="22"/>
      <c r="G16" s="20"/>
      <c r="H16" s="21"/>
    </row>
    <row r="17" spans="1:8" ht="15.75" customHeight="1">
      <c r="A17" s="16"/>
      <c r="B17" s="17"/>
      <c r="C17" s="18"/>
      <c r="D17" s="16"/>
      <c r="E17" s="19"/>
      <c r="F17" s="22"/>
      <c r="G17" s="20"/>
      <c r="H17" s="21"/>
    </row>
    <row r="18" spans="1:8" ht="15.75" customHeight="1">
      <c r="A18" s="16"/>
      <c r="B18" s="17"/>
      <c r="C18" s="18"/>
      <c r="D18" s="16"/>
      <c r="E18" s="19"/>
      <c r="F18" s="22"/>
      <c r="G18" s="20"/>
      <c r="H18" s="21"/>
    </row>
    <row r="19" spans="1:8" ht="15.75" customHeight="1">
      <c r="A19" s="16"/>
      <c r="B19" s="17"/>
      <c r="C19" s="18"/>
      <c r="D19" s="16"/>
      <c r="E19" s="19"/>
      <c r="F19" s="22"/>
      <c r="G19" s="20"/>
      <c r="H19" s="21"/>
    </row>
    <row r="20" spans="1:8" ht="15.75" customHeight="1">
      <c r="A20" s="16"/>
      <c r="B20" s="17"/>
      <c r="C20" s="18"/>
      <c r="D20" s="16"/>
      <c r="E20" s="19"/>
      <c r="F20" s="22"/>
      <c r="G20" s="20"/>
      <c r="H20" s="21"/>
    </row>
    <row r="21" spans="1:8" ht="15.75" customHeight="1">
      <c r="A21" s="16"/>
      <c r="B21" s="17"/>
      <c r="C21" s="18"/>
      <c r="D21" s="16"/>
      <c r="E21" s="19"/>
      <c r="F21" s="22"/>
      <c r="G21" s="20"/>
      <c r="H21" s="21"/>
    </row>
    <row r="22" spans="1:8" ht="15.75" customHeight="1">
      <c r="A22" s="16"/>
      <c r="B22" s="17"/>
      <c r="C22" s="18"/>
      <c r="D22" s="16"/>
      <c r="E22" s="19"/>
      <c r="F22" s="22"/>
      <c r="G22" s="20"/>
      <c r="H22" s="21"/>
    </row>
    <row r="23" spans="1:8" ht="15.75" customHeight="1">
      <c r="A23" s="16"/>
      <c r="B23" s="17"/>
      <c r="C23" s="18"/>
      <c r="D23" s="16"/>
      <c r="E23" s="19"/>
      <c r="F23" s="22"/>
      <c r="G23" s="20"/>
      <c r="H23" s="21"/>
    </row>
    <row r="24" spans="1:8" ht="15.75" customHeight="1">
      <c r="A24" s="16"/>
      <c r="B24" s="17"/>
      <c r="C24" s="18"/>
      <c r="D24" s="16"/>
      <c r="E24" s="19"/>
      <c r="F24" s="22"/>
      <c r="G24" s="20"/>
      <c r="H24" s="21"/>
    </row>
    <row r="25" spans="1:8" ht="15.75" customHeight="1">
      <c r="A25" s="16"/>
      <c r="B25" s="17"/>
      <c r="C25" s="18"/>
      <c r="D25" s="16"/>
      <c r="E25" s="19"/>
      <c r="F25" s="22"/>
      <c r="G25" s="20"/>
      <c r="H25" s="21"/>
    </row>
    <row r="26" spans="1:8" ht="15.75" customHeight="1">
      <c r="A26" s="16"/>
      <c r="B26" s="17"/>
      <c r="C26" s="18"/>
      <c r="D26" s="16"/>
      <c r="E26" s="19"/>
      <c r="F26" s="22"/>
      <c r="G26" s="20"/>
      <c r="H26" s="21"/>
    </row>
    <row r="27" spans="1:8" ht="15.75" customHeight="1">
      <c r="A27" s="16"/>
      <c r="B27" s="17"/>
      <c r="C27" s="18"/>
      <c r="D27" s="16"/>
      <c r="E27" s="19"/>
      <c r="F27" s="22"/>
      <c r="G27" s="20"/>
      <c r="H27" s="21"/>
    </row>
    <row r="28" spans="1:8" ht="15.75" customHeight="1">
      <c r="A28" s="1112" t="s">
        <v>753</v>
      </c>
      <c r="B28" s="1154"/>
      <c r="C28" s="18"/>
      <c r="D28" s="16"/>
      <c r="E28" s="19">
        <f>SUM(E7:E27)</f>
        <v>0</v>
      </c>
      <c r="F28" s="22">
        <f>SUM(F7:F27)</f>
        <v>0</v>
      </c>
      <c r="G28" s="20">
        <f>SUM(G7:G27)</f>
        <v>0</v>
      </c>
      <c r="H28" s="21"/>
    </row>
    <row r="29" spans="1:8" ht="15.75" customHeight="1">
      <c r="A29" s="24" t="str">
        <f>封面!D11&amp;封面!F11</f>
        <v>资产清查单位填报人：赵翠</v>
      </c>
      <c r="F29" s="11"/>
    </row>
    <row r="30" spans="1:8" ht="15.75" customHeight="1">
      <c r="A30" s="24" t="str">
        <f>CONCATENATE(封面!D13,封面!F13,封面!G13,封面!H13,封面!I13,封面!J13,封面!K13)</f>
        <v>填表日期：2025年9月23日</v>
      </c>
    </row>
  </sheetData>
  <sheetProtection formatCells="0" formatColumns="0" formatRows="0" insertColumns="0" insertRows="0" deleteColumns="0" deleteRows="0" sort="0" autoFilter="0" pivotTables="0"/>
  <mergeCells count="3">
    <mergeCell ref="A2:H2"/>
    <mergeCell ref="A3:H3"/>
    <mergeCell ref="A28:B28"/>
  </mergeCells>
  <phoneticPr fontId="14" type="noConversion"/>
  <hyperlinks>
    <hyperlink ref="A1" location="索引目录!I26" display="返回索引页"/>
    <hyperlink ref="B1" location="'6-非流动负债汇总 '!B12" display="返回"/>
  </hyperlinks>
  <printOptions horizontalCentered="1"/>
  <pageMargins left="0.75" right="0.75" top="0.9" bottom="0.83" header="1.22" footer="0.51"/>
  <pageSetup paperSize="9" fitToHeight="0" orientation="landscape" horizontalDpi="4294967292"/>
  <headerFooter alignWithMargins="0">
    <oddHeader>&amp;R&amp;"宋体,常规"&amp;10共&amp;"Times New Roman,常规"&amp;N&amp;"宋体,常规"页第&amp;"Times New Roman,常规"&amp;P&amp;"宋体,常规"页</oddHeader>
  </headerFooter>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92</vt:i4>
      </vt:variant>
      <vt:variant>
        <vt:lpstr>命名范围</vt:lpstr>
      </vt:variant>
      <vt:variant>
        <vt:i4>18</vt:i4>
      </vt:variant>
    </vt:vector>
  </HeadingPairs>
  <TitlesOfParts>
    <vt:vector size="110" baseType="lpstr">
      <vt:lpstr>RTFOOYI</vt:lpstr>
      <vt:lpstr>封面</vt:lpstr>
      <vt:lpstr>索引目录</vt:lpstr>
      <vt:lpstr>填表说明</vt:lpstr>
      <vt:lpstr>基本情况</vt:lpstr>
      <vt:lpstr>资产负债表</vt:lpstr>
      <vt:lpstr>1-汇总表</vt:lpstr>
      <vt:lpstr>2-分类汇总</vt:lpstr>
      <vt:lpstr>3-流动汇总</vt:lpstr>
      <vt:lpstr>3-1货币汇总表</vt:lpstr>
      <vt:lpstr>3-1-1现金</vt:lpstr>
      <vt:lpstr>3-1-2银行存款</vt:lpstr>
      <vt:lpstr>3-1-3其他货币资金</vt:lpstr>
      <vt:lpstr>3-2交易性金融资产汇总</vt:lpstr>
      <vt:lpstr>3-2-1交易性-股票</vt:lpstr>
      <vt:lpstr>3-2-2交易性-债券</vt:lpstr>
      <vt:lpstr>3-2-3交易性-基金</vt:lpstr>
      <vt:lpstr>3-3应收票据</vt:lpstr>
      <vt:lpstr>3-4应收账款</vt:lpstr>
      <vt:lpstr>3-5预付账款</vt:lpstr>
      <vt:lpstr>3-6应收利息</vt:lpstr>
      <vt:lpstr>3-7应收股利</vt:lpstr>
      <vt:lpstr>3-8其他应收款</vt:lpstr>
      <vt:lpstr>3-9存货汇总</vt:lpstr>
      <vt:lpstr>3-9-1材料采购（在途物资）</vt:lpstr>
      <vt:lpstr>3-9-2原材料</vt:lpstr>
      <vt:lpstr>3-9-3在库周转材料</vt:lpstr>
      <vt:lpstr>3-9-4委托加工物资</vt:lpstr>
      <vt:lpstr>3-9-5产成品（库存商品）</vt:lpstr>
      <vt:lpstr>3-9-6在产品（自制半成品）</vt:lpstr>
      <vt:lpstr>3-9-7发出商品</vt:lpstr>
      <vt:lpstr>3-9-8在用周转材料</vt:lpstr>
      <vt:lpstr>3-10一年到期非流动资产</vt:lpstr>
      <vt:lpstr>3-11其他流动资产</vt:lpstr>
      <vt:lpstr>4-非流动资产汇总</vt:lpstr>
      <vt:lpstr>4-1可供出售金融资产汇总</vt:lpstr>
      <vt:lpstr>4-1-1可出售-股票</vt:lpstr>
      <vt:lpstr>4-1-2可出售-债券</vt:lpstr>
      <vt:lpstr>4-1-3可出售-其他</vt:lpstr>
      <vt:lpstr>4-2持有到期投资</vt:lpstr>
      <vt:lpstr>4-3长期应收</vt:lpstr>
      <vt:lpstr>4-4股权投资</vt:lpstr>
      <vt:lpstr>4-5投资性房地产汇总</vt:lpstr>
      <vt:lpstr>4-5-1投资性房地产</vt:lpstr>
      <vt:lpstr>4-5-2投资性房地产</vt:lpstr>
      <vt:lpstr>4-5-3投资性房地产</vt:lpstr>
      <vt:lpstr>4-5-4投资性房地产</vt:lpstr>
      <vt:lpstr>4-6固定资产汇总</vt:lpstr>
      <vt:lpstr>4-6-1房屋建筑物</vt:lpstr>
      <vt:lpstr>4-6-2构筑物</vt:lpstr>
      <vt:lpstr>4-6-3管道沟槽</vt:lpstr>
      <vt:lpstr>4-6-4机器设备</vt:lpstr>
      <vt:lpstr>4-6-5车辆</vt:lpstr>
      <vt:lpstr>4-6-6电子设备</vt:lpstr>
      <vt:lpstr>4-6-7土地</vt:lpstr>
      <vt:lpstr>4-7在建工程汇总</vt:lpstr>
      <vt:lpstr>4-7-1在建（土建）</vt:lpstr>
      <vt:lpstr>4-7-2在建（设备）</vt:lpstr>
      <vt:lpstr>4-8工程物资</vt:lpstr>
      <vt:lpstr>4-9固定资产清理</vt:lpstr>
      <vt:lpstr>4-10生产性生物资产</vt:lpstr>
      <vt:lpstr>4-11油气资产</vt:lpstr>
      <vt:lpstr>4-12无形资产汇总</vt:lpstr>
      <vt:lpstr>4-12-1无形-土地</vt:lpstr>
      <vt:lpstr>4-12-2无形-矿业权</vt:lpstr>
      <vt:lpstr>4-12-3无形-其他</vt:lpstr>
      <vt:lpstr>4-13开发支出</vt:lpstr>
      <vt:lpstr>4-14商誉</vt:lpstr>
      <vt:lpstr>4-15长期待摊费用</vt:lpstr>
      <vt:lpstr>4-16递延所得税资产</vt:lpstr>
      <vt:lpstr>4-17其他非流动资产</vt:lpstr>
      <vt:lpstr>5流动负债汇总</vt:lpstr>
      <vt:lpstr>5-1短期借款</vt:lpstr>
      <vt:lpstr>5-2交易性金融负债</vt:lpstr>
      <vt:lpstr>5-3应付票据</vt:lpstr>
      <vt:lpstr>5-4应付账款</vt:lpstr>
      <vt:lpstr>5-5预收账款</vt:lpstr>
      <vt:lpstr>5-6职工薪酬</vt:lpstr>
      <vt:lpstr>5-7应交税费</vt:lpstr>
      <vt:lpstr>5-8应付利息</vt:lpstr>
      <vt:lpstr>5-9应付股利（利润）</vt:lpstr>
      <vt:lpstr>5-10其他应付款</vt:lpstr>
      <vt:lpstr>5-11一年到期非流动负债</vt:lpstr>
      <vt:lpstr>5-12其他流动负债</vt:lpstr>
      <vt:lpstr>6-非流动负债汇总 </vt:lpstr>
      <vt:lpstr>6-1长期借款</vt:lpstr>
      <vt:lpstr>6-2应付债券</vt:lpstr>
      <vt:lpstr>6-3长期应付款</vt:lpstr>
      <vt:lpstr>6-4专项应付款</vt:lpstr>
      <vt:lpstr>6-5预计负债</vt:lpstr>
      <vt:lpstr>6-6递延所得税负债</vt:lpstr>
      <vt:lpstr>6-7其他非流动负债</vt:lpstr>
      <vt:lpstr>'2-分类汇总'!Print_Area</vt:lpstr>
      <vt:lpstr>'3-4应收账款'!Print_Area</vt:lpstr>
      <vt:lpstr>'3-8其他应收款'!Print_Area</vt:lpstr>
      <vt:lpstr>'3-9-2原材料'!Print_Area</vt:lpstr>
      <vt:lpstr>'3-9-5产成品（库存商品）'!Print_Area</vt:lpstr>
      <vt:lpstr>'4-6-4机器设备'!Print_Area</vt:lpstr>
      <vt:lpstr>'4-6-5车辆'!Print_Area</vt:lpstr>
      <vt:lpstr>'5-10其他应付款'!Print_Area</vt:lpstr>
      <vt:lpstr>'5-4应付账款'!Print_Area</vt:lpstr>
      <vt:lpstr>'5-6职工薪酬'!Print_Area</vt:lpstr>
      <vt:lpstr>'5-7应交税费'!Print_Area</vt:lpstr>
      <vt:lpstr>'2-分类汇总'!Print_Titles</vt:lpstr>
      <vt:lpstr>'3-4应收账款'!Print_Titles</vt:lpstr>
      <vt:lpstr>'3-9-5产成品（库存商品）'!Print_Titles</vt:lpstr>
      <vt:lpstr>'4-6-4机器设备'!Print_Titles</vt:lpstr>
      <vt:lpstr>'4-6-5车辆'!Print_Titles</vt:lpstr>
      <vt:lpstr>'4-6-6电子设备'!Print_Titles</vt:lpstr>
      <vt:lpstr>'5-10其他应付款'!Print_Titles</vt:lpstr>
    </vt:vector>
  </TitlesOfParts>
  <Manager/>
  <Company>LENOVO</Company>
  <LinksUpToDate>false</LinksUpToDate>
  <CharactersWithSpaces>0</CharactersWithSpaces>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王志强</dc:creator>
  <cp:keywords/>
  <dc:description/>
  <cp:lastModifiedBy>Windows User</cp:lastModifiedBy>
  <cp:revision>1</cp:revision>
  <cp:lastPrinted>2025-11-26T07:00:24Z</cp:lastPrinted>
  <dcterms:created xsi:type="dcterms:W3CDTF">2009-07-14T05:48:56Z</dcterms:created>
  <dcterms:modified xsi:type="dcterms:W3CDTF">2025-11-26T07:44:09Z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2052-10.1.0.7469</vt:lpwstr>
  </property>
</Properties>
</file>